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RAM/RAM/Akadeemia tn 2, Pärnu/Muudatus nr 4/"/>
    </mc:Choice>
  </mc:AlternateContent>
  <xr:revisionPtr revIDLastSave="119" documentId="8_{748AEB9C-6B26-4460-BD83-958DE0D6C79B}" xr6:coauthVersionLast="47" xr6:coauthVersionMax="47" xr10:uidLastSave="{7EE6A78A-8A48-4F21-BB31-D12A1A48518C}"/>
  <workbookProtection workbookAlgorithmName="SHA-512" workbookHashValue="HZqcLU6wBpeRbnNq9C+V/7a7R8bp3FiI3aJUqjb2Egx4BUHVdPOl46tVLIbN/WE51susovERV3TOGWP1pyQCOw==" workbookSaltValue="vcDbAXGLRvWbIRpTjzlbIg=="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L11" i="1" s="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Q27" i="11"/>
  <c r="AO25" i="11"/>
  <c r="AF30" i="11"/>
  <c r="AQ16" i="11"/>
  <c r="AN25" i="11"/>
  <c r="AE4" i="11"/>
  <c r="AT4" i="11"/>
  <c r="AO15" i="11"/>
  <c r="AS32" i="11"/>
  <c r="AI18" i="11"/>
  <c r="AQ31" i="11"/>
  <c r="AT30" i="11"/>
  <c r="AL30" i="11"/>
  <c r="AP30" i="11"/>
  <c r="AG20" i="11"/>
  <c r="AC31" i="11"/>
  <c r="AE18" i="11"/>
  <c r="AQ18" i="11"/>
  <c r="AF18" i="11"/>
  <c r="AC18" i="11"/>
  <c r="AS18" i="11"/>
  <c r="AK30" i="11"/>
  <c r="AN15" i="11"/>
  <c r="AF15" i="11"/>
  <c r="AD8" i="11"/>
  <c r="AG31" i="11"/>
  <c r="AO27" i="11"/>
  <c r="AE8" i="11"/>
  <c r="AM20" i="11"/>
  <c r="AI31" i="11"/>
  <c r="AR31" i="11"/>
  <c r="AP17" i="11"/>
  <c r="AL25" i="11"/>
  <c r="AJ4" i="11"/>
  <c r="AQ4" i="11"/>
  <c r="AG16" i="11"/>
  <c r="AO32" i="11"/>
  <c r="AL32" i="11"/>
  <c r="AF27" i="11"/>
  <c r="AD27" i="11"/>
  <c r="AH20" i="11"/>
  <c r="AN31" i="11"/>
  <c r="AO17" i="11"/>
  <c r="AG25" i="11"/>
  <c r="AR32" i="11"/>
  <c r="AC32" i="11"/>
  <c r="AO30" i="11"/>
  <c r="AR15" i="11"/>
  <c r="AI8" i="11"/>
  <c r="AO8" i="11"/>
  <c r="AH17" i="11"/>
  <c r="AU8" i="11"/>
  <c r="AG8" i="11"/>
  <c r="AL8" i="11"/>
  <c r="AN20" i="11"/>
  <c r="AP20" i="11"/>
  <c r="AR30" i="11"/>
  <c r="AG30" i="11"/>
  <c r="AK15"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F32" i="11"/>
  <c r="AH32" i="11"/>
  <c r="AG32" i="11"/>
  <c r="AM32" i="11"/>
  <c r="AL15" i="11"/>
  <c r="AM15" i="11"/>
  <c r="AQ15"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S15" i="11"/>
  <c r="AP8" i="11"/>
  <c r="AF8" i="11"/>
  <c r="AS8" i="11"/>
  <c r="AT18" i="11"/>
  <c r="AE30" i="11"/>
  <c r="AI30" i="11"/>
  <c r="AN30" i="11"/>
  <c r="AH30" i="11"/>
  <c r="AS30" i="11"/>
  <c r="AU15" i="11"/>
  <c r="AI15" i="11"/>
  <c r="AJ15" i="11"/>
  <c r="AG15" i="11"/>
  <c r="AJ8" i="11"/>
  <c r="AC20" i="11"/>
  <c r="AS20" i="11"/>
  <c r="AT31" i="11"/>
  <c r="AE31" i="11"/>
  <c r="AJ17" i="11"/>
  <c r="AM4" i="11"/>
  <c r="AG4" i="11"/>
  <c r="AM16" i="11"/>
  <c r="AY4" i="11"/>
  <c r="AJ18" i="11"/>
  <c r="AU18" i="11"/>
  <c r="AN18" i="11"/>
  <c r="AH18" i="11"/>
  <c r="AG18" i="11"/>
  <c r="AC30" i="11"/>
  <c r="AQ30" i="11"/>
  <c r="AD30" i="11"/>
  <c r="AJ30" i="11"/>
  <c r="AP15" i="11"/>
  <c r="AD15" i="11"/>
  <c r="AT15" i="11"/>
  <c r="AE15"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32" i="11"/>
  <c r="AU32" i="11"/>
  <c r="AD32" i="11"/>
  <c r="AE32" i="11"/>
  <c r="AL18" i="11"/>
  <c r="AD18" i="11"/>
  <c r="AH15" i="11"/>
  <c r="AL27" i="11"/>
  <c r="AC27" i="11"/>
  <c r="AJ27" i="11"/>
  <c r="AR8" i="11"/>
  <c r="AK20" i="11"/>
  <c r="AR20" i="11"/>
  <c r="AO31" i="11"/>
  <c r="AS17" i="11"/>
  <c r="AE17" i="11"/>
  <c r="AQ17" i="11"/>
  <c r="AM25" i="11"/>
  <c r="AT25" i="11"/>
  <c r="AH25" i="11"/>
  <c r="AQ25" i="11"/>
  <c r="AC4" i="11"/>
  <c r="AU4" i="11"/>
  <c r="AI32" i="11"/>
  <c r="AN32" i="11"/>
  <c r="AK32" i="11"/>
  <c r="AM18" i="11"/>
  <c r="AK18" i="11"/>
  <c r="AU30" i="11"/>
  <c r="AR18" i="11"/>
  <c r="AP18" i="11"/>
  <c r="AC15" i="11"/>
  <c r="AI20" i="11"/>
  <c r="AH31" i="11"/>
  <c r="AS31" i="11"/>
  <c r="AU17" i="11"/>
  <c r="AC16" i="11"/>
  <c r="AF16" i="11"/>
  <c r="AM2" i="11"/>
  <c r="AC2" i="11"/>
  <c r="M2" i="11"/>
  <c r="M24" i="11" s="1"/>
  <c r="N2" i="11"/>
  <c r="N24" i="11" s="1"/>
  <c r="O2" i="11"/>
  <c r="O24" i="11" s="1"/>
  <c r="P2" i="11"/>
  <c r="P24" i="11" s="1"/>
  <c r="Q2" i="11"/>
  <c r="Q24" i="11" s="1"/>
  <c r="L2" i="11"/>
  <c r="L24" i="11" s="1"/>
  <c r="K2" i="11"/>
  <c r="K24" i="11" s="1"/>
  <c r="R2" i="11"/>
  <c r="R24" i="11" s="1"/>
  <c r="J2" i="11"/>
  <c r="J24" i="11" s="1"/>
  <c r="S2" i="11"/>
  <c r="S24" i="11" s="1"/>
  <c r="T2" i="11"/>
  <c r="T2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O22" i="11" l="1"/>
  <c r="O23" i="11"/>
  <c r="N22" i="11"/>
  <c r="N23" i="11"/>
  <c r="T22" i="11"/>
  <c r="T23" i="11"/>
  <c r="S22" i="11"/>
  <c r="S23" i="11"/>
  <c r="J22" i="11"/>
  <c r="J23" i="11"/>
  <c r="M22" i="11"/>
  <c r="M23" i="11"/>
  <c r="R22" i="11"/>
  <c r="R23" i="11"/>
  <c r="K22" i="11"/>
  <c r="K23" i="11"/>
  <c r="Q22" i="11"/>
  <c r="Q23" i="11"/>
  <c r="P22" i="11"/>
  <c r="P23" i="11"/>
  <c r="L22" i="11"/>
  <c r="L23" i="11"/>
  <c r="AZ8"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9" i="11" l="1"/>
  <c r="AZ10" i="11" s="1"/>
  <c r="U22" i="11"/>
  <c r="U2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24" i="11" s="1"/>
  <c r="E93" i="4"/>
  <c r="E92" i="4"/>
  <c r="E94" i="4"/>
  <c r="E87" i="4"/>
  <c r="E85" i="4"/>
  <c r="E88" i="4"/>
  <c r="E91" i="4"/>
  <c r="E89" i="4"/>
  <c r="AB4" i="1"/>
  <c r="V22" i="11" l="1"/>
  <c r="V23"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24" i="11" s="1"/>
  <c r="E99" i="4"/>
  <c r="E101" i="4"/>
  <c r="E104" i="4"/>
  <c r="E97" i="4"/>
  <c r="E102" i="4"/>
  <c r="E98" i="4"/>
  <c r="E95" i="4"/>
  <c r="E103" i="4"/>
  <c r="B12" i="9"/>
  <c r="AC4" i="1"/>
  <c r="W22" i="11" l="1"/>
  <c r="W23"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24" i="11" s="1"/>
  <c r="E111" i="4"/>
  <c r="E114" i="4"/>
  <c r="E108" i="4"/>
  <c r="E113" i="4"/>
  <c r="E107" i="4"/>
  <c r="E105" i="4"/>
  <c r="E112" i="4"/>
  <c r="E109" i="4"/>
  <c r="C11" i="4"/>
  <c r="C2" i="4"/>
  <c r="I2" i="4" s="1"/>
  <c r="D1" i="4"/>
  <c r="AD4" i="1"/>
  <c r="BA7" i="11" l="1"/>
  <c r="BA6" i="11"/>
  <c r="BA3" i="11"/>
  <c r="BA8" i="11"/>
  <c r="X22" i="11"/>
  <c r="X23" i="11"/>
  <c r="BA4" i="1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4" i="11" s="1"/>
  <c r="E115" i="4"/>
  <c r="E121" i="4"/>
  <c r="E119" i="4"/>
  <c r="E118" i="4"/>
  <c r="E124" i="4"/>
  <c r="E117" i="4"/>
  <c r="E123" i="4"/>
  <c r="E122" i="4"/>
  <c r="G11" i="4"/>
  <c r="F11" i="4"/>
  <c r="D11" i="4"/>
  <c r="G2" i="4"/>
  <c r="F2" i="4"/>
  <c r="C21" i="4"/>
  <c r="C3" i="4"/>
  <c r="C12" i="4"/>
  <c r="AE4" i="1"/>
  <c r="BA5" i="11" l="1"/>
  <c r="BA10" i="11"/>
  <c r="Y22" i="11"/>
  <c r="Y2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24" i="11" s="1"/>
  <c r="E127" i="4"/>
  <c r="E133" i="4"/>
  <c r="E129" i="4"/>
  <c r="E131" i="4"/>
  <c r="E132" i="4"/>
  <c r="E128" i="4"/>
  <c r="E134" i="4"/>
  <c r="E125" i="4"/>
  <c r="G21" i="4"/>
  <c r="D21" i="4"/>
  <c r="F21" i="4"/>
  <c r="G3" i="4"/>
  <c r="F3" i="4"/>
  <c r="G12" i="4"/>
  <c r="F12" i="4"/>
  <c r="C31" i="4"/>
  <c r="C22" i="4"/>
  <c r="C13" i="4"/>
  <c r="C4" i="4"/>
  <c r="I4" i="4" s="1"/>
  <c r="AF4" i="1"/>
  <c r="Z22" i="11" l="1"/>
  <c r="Z23"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4"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A22" i="11" l="1"/>
  <c r="AA23"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4" i="11" s="1"/>
  <c r="E151" i="4"/>
  <c r="E148" i="4"/>
  <c r="E145" i="4"/>
  <c r="E154" i="4"/>
  <c r="E153" i="4"/>
  <c r="E147" i="4"/>
  <c r="E149" i="4"/>
  <c r="E152" i="4"/>
  <c r="G6" i="4"/>
  <c r="F6" i="4"/>
  <c r="G14" i="4"/>
  <c r="F14" i="4"/>
  <c r="G32" i="4"/>
  <c r="F32" i="4"/>
  <c r="G5" i="4"/>
  <c r="F5" i="4"/>
  <c r="G41" i="4"/>
  <c r="D41" i="4"/>
  <c r="F41" i="4"/>
  <c r="G23" i="4"/>
  <c r="F23" i="4"/>
  <c r="C51" i="4"/>
  <c r="C42" i="4"/>
  <c r="C24" i="4"/>
  <c r="C15" i="4"/>
  <c r="C33" i="4"/>
  <c r="AU24" i="11" l="1"/>
  <c r="AD24" i="11"/>
  <c r="AE24" i="11"/>
  <c r="AK24" i="11"/>
  <c r="AL24" i="11"/>
  <c r="AM24" i="11"/>
  <c r="AI24" i="11"/>
  <c r="AF24" i="11"/>
  <c r="AG24" i="11"/>
  <c r="AJ24" i="11"/>
  <c r="AH24" i="11"/>
  <c r="AN24" i="11"/>
  <c r="AC24" i="11"/>
  <c r="AO24" i="11"/>
  <c r="AP24" i="11"/>
  <c r="AQ24" i="11"/>
  <c r="AS24" i="11"/>
  <c r="AR24" i="11"/>
  <c r="AT24" i="11"/>
  <c r="AB22" i="11"/>
  <c r="AT22" i="11" s="1"/>
  <c r="AB23"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J22" i="11" l="1"/>
  <c r="AC22" i="11"/>
  <c r="AD22" i="11"/>
  <c r="AR22" i="11"/>
  <c r="AG22" i="11"/>
  <c r="AF22" i="11"/>
  <c r="AQ22" i="11"/>
  <c r="AI22" i="11"/>
  <c r="AU22" i="11"/>
  <c r="AU23" i="11"/>
  <c r="AK23" i="11"/>
  <c r="AE23" i="11"/>
  <c r="AI23" i="11"/>
  <c r="AJ23" i="11"/>
  <c r="AL23" i="11"/>
  <c r="AG23" i="11"/>
  <c r="AC23" i="11"/>
  <c r="AD23" i="11"/>
  <c r="AH23" i="11"/>
  <c r="AM23" i="11"/>
  <c r="AF23" i="11"/>
  <c r="AN23" i="11"/>
  <c r="AO23" i="11"/>
  <c r="AP23" i="11"/>
  <c r="AQ23" i="11"/>
  <c r="AH22" i="11"/>
  <c r="AK22" i="11"/>
  <c r="AE22" i="11"/>
  <c r="AT23" i="11"/>
  <c r="AN22" i="11"/>
  <c r="AL22" i="11"/>
  <c r="AS23" i="11"/>
  <c r="AS22" i="11"/>
  <c r="AP22" i="11"/>
  <c r="AO22" i="11"/>
  <c r="AM22" i="11"/>
  <c r="AR23"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9" i="11"/>
  <c r="BC9" i="11" l="1"/>
  <c r="BB10" i="11"/>
  <c r="BC10"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<sst xmlns="http://schemas.openxmlformats.org/spreadsheetml/2006/main" count="2158" uniqueCount="491">
  <si>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</si>
  <si>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</si>
  <si>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</si>
  <si>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</si>
  <si>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</si>
  <si>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</si>
  <si>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</si>
  <si>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</si>
  <si>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</si>
  <si>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</si>
  <si>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Rahandusministeerium</t>
  </si>
  <si>
    <t>AKADEEMIA2_21</t>
  </si>
  <si>
    <t>Hoone nimetus:</t>
  </si>
  <si>
    <t>Pärnu Riigimaja</t>
  </si>
  <si>
    <t>Aadress:</t>
  </si>
  <si>
    <t>Akadeemia tn 2, Pärnu</t>
  </si>
  <si>
    <t>Maapealsed korrused:</t>
  </si>
  <si>
    <t>06</t>
  </si>
  <si>
    <t>Maa-alused korrused:</t>
  </si>
  <si>
    <t>00</t>
  </si>
  <si>
    <t>Töö number:</t>
  </si>
  <si>
    <t>22M1122</t>
  </si>
  <si>
    <t>Mõõdistaja:</t>
  </si>
  <si>
    <t>Geo S.T.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</si>
  <si>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</si>
  <si>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</si>
  <si>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</si>
  <si>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</si>
  <si>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</si>
  <si>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</si>
  <si>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</si>
  <si>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</si>
  <si>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</si>
  <si>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</si>
  <si>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</si>
  <si>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</si>
  <si>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</si>
  <si>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</si>
  <si>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</si>
  <si>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</si>
  <si>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</si>
  <si>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</si>
  <si>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</si>
  <si>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</si>
  <si>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</si>
  <si>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</si>
  <si>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</si>
  <si>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</si>
  <si>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</si>
  <si>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</si>
  <si>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</si>
  <si>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</si>
  <si>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</si>
  <si>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</si>
  <si>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</si>
  <si>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</si>
  <si>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</si>
  <si>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</si>
  <si>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</si>
  <si>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</si>
  <si>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</si>
  <si>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</si>
  <si>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</si>
  <si>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</si>
  <si>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</si>
  <si>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</si>
  <si>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</si>
  <si>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</si>
  <si>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</si>
  <si>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</si>
  <si>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</si>
  <si>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</si>
  <si>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</si>
  <si>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</si>
  <si>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</si>
  <si>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</si>
  <si>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</si>
  <si>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</si>
  <si>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</si>
  <si>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</si>
  <si>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</si>
  <si>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</si>
  <si>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</si>
  <si>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</si>
  <si>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</si>
  <si>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</si>
  <si>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</si>
  <si>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</si>
  <si>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</si>
  <si>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</si>
  <si>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</si>
  <si>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</si>
  <si>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</si>
  <si>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</si>
  <si>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</si>
  <si>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</si>
  <si>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</si>
  <si>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Dokumendihoidla</t>
  </si>
  <si>
    <t>59 Liigitamata hoiuruumid</t>
  </si>
  <si>
    <t>002</t>
  </si>
  <si>
    <t>TEHNOPIND</t>
  </si>
  <si>
    <t>Elektrikilp</t>
  </si>
  <si>
    <t>97 Elektrotehnilised ruumid</t>
  </si>
  <si>
    <t>003</t>
  </si>
  <si>
    <t>Abiruum</t>
  </si>
  <si>
    <t>23 Äriruumide abiruumid</t>
  </si>
  <si>
    <t>Hoiuruum</t>
  </si>
  <si>
    <t>004</t>
  </si>
  <si>
    <t>005</t>
  </si>
  <si>
    <t>Koridor</t>
  </si>
  <si>
    <t>91 Horisontaalliiklusruumid</t>
  </si>
  <si>
    <t>006</t>
  </si>
  <si>
    <t>VERTIKAALSETE ÜHENDUSTEEDE PIND</t>
  </si>
  <si>
    <t>Trepp/Trepikoda</t>
  </si>
  <si>
    <t>92 Vertikaalliiklusruumid</t>
  </si>
  <si>
    <t>007</t>
  </si>
  <si>
    <t>Pesuruum</t>
  </si>
  <si>
    <t>72 Pesuruumid</t>
  </si>
  <si>
    <t>008</t>
  </si>
  <si>
    <t>Koristus- ja hooldusruum</t>
  </si>
  <si>
    <t>86 Koristus- ja hooldusruumid</t>
  </si>
  <si>
    <t>009</t>
  </si>
  <si>
    <t>WC</t>
  </si>
  <si>
    <t>73 WC-ruumid</t>
  </si>
  <si>
    <t>010</t>
  </si>
  <si>
    <t>Riietusruum</t>
  </si>
  <si>
    <t>71 Riietusruumid</t>
  </si>
  <si>
    <t>011</t>
  </si>
  <si>
    <t>012</t>
  </si>
  <si>
    <t>013</t>
  </si>
  <si>
    <t>014</t>
  </si>
  <si>
    <t>Sideruum/Nõrkvool</t>
  </si>
  <si>
    <t>01</t>
  </si>
  <si>
    <t>101</t>
  </si>
  <si>
    <t>Tuulekoda</t>
  </si>
  <si>
    <t>83 Sissepääsuruumid</t>
  </si>
  <si>
    <t>102</t>
  </si>
  <si>
    <t>Aatrium/Fuajee</t>
  </si>
  <si>
    <t>103</t>
  </si>
  <si>
    <t>Ooteruum/Teenindusruum</t>
  </si>
  <si>
    <t>84 Avalikud teenindusruumid</t>
  </si>
  <si>
    <t>104</t>
  </si>
  <si>
    <t>105</t>
  </si>
  <si>
    <t>105.1</t>
  </si>
  <si>
    <t>105.2</t>
  </si>
  <si>
    <t>105.3</t>
  </si>
  <si>
    <t>106</t>
  </si>
  <si>
    <t>107</t>
  </si>
  <si>
    <t>Nõupidamise ruum</t>
  </si>
  <si>
    <t>21 Bürooruumid</t>
  </si>
  <si>
    <t>108</t>
  </si>
  <si>
    <t>Kabinet/Büroo</t>
  </si>
  <si>
    <t>108.1</t>
  </si>
  <si>
    <t>109</t>
  </si>
  <si>
    <t>110</t>
  </si>
  <si>
    <t>Soojasõlm</t>
  </si>
  <si>
    <t>94 Kütte- ja veehooldusruumid</t>
  </si>
  <si>
    <t>111</t>
  </si>
  <si>
    <t>Eesruum</t>
  </si>
  <si>
    <t>112</t>
  </si>
  <si>
    <t>113-1</t>
  </si>
  <si>
    <t>113-2</t>
  </si>
  <si>
    <t>113-3</t>
  </si>
  <si>
    <t>114</t>
  </si>
  <si>
    <t>115</t>
  </si>
  <si>
    <t>116</t>
  </si>
  <si>
    <t>Lift</t>
  </si>
  <si>
    <t>117</t>
  </si>
  <si>
    <t>118</t>
  </si>
  <si>
    <t>119</t>
  </si>
  <si>
    <t>02</t>
  </si>
  <si>
    <t>201</t>
  </si>
  <si>
    <t>202</t>
  </si>
  <si>
    <t>203</t>
  </si>
  <si>
    <t>204</t>
  </si>
  <si>
    <t>204.1</t>
  </si>
  <si>
    <t>Telefoniboks</t>
  </si>
  <si>
    <t>205</t>
  </si>
  <si>
    <t>206</t>
  </si>
  <si>
    <t>Saal</t>
  </si>
  <si>
    <t>34 Auditooriumid</t>
  </si>
  <si>
    <t>Multifuntsionaalne ruum</t>
  </si>
  <si>
    <t>206 b</t>
  </si>
  <si>
    <t>Kööginurk/Köök</t>
  </si>
  <si>
    <t>64 Köögiruumid</t>
  </si>
  <si>
    <t>Köök</t>
  </si>
  <si>
    <t>206.1</t>
  </si>
  <si>
    <t>koosolekuruum</t>
  </si>
  <si>
    <t>206.2</t>
  </si>
  <si>
    <t>206.3</t>
  </si>
  <si>
    <t>Vent ruum</t>
  </si>
  <si>
    <t>96 Ventilatsiooniruumid</t>
  </si>
  <si>
    <t>207</t>
  </si>
  <si>
    <t>208</t>
  </si>
  <si>
    <t>209</t>
  </si>
  <si>
    <t>210</t>
  </si>
  <si>
    <t>211</t>
  </si>
  <si>
    <t>212</t>
  </si>
  <si>
    <t>213</t>
  </si>
  <si>
    <t>03</t>
  </si>
  <si>
    <t>301</t>
  </si>
  <si>
    <t>301.1</t>
  </si>
  <si>
    <t>telefoniboks</t>
  </si>
  <si>
    <t>302</t>
  </si>
  <si>
    <t>303</t>
  </si>
  <si>
    <t>304</t>
  </si>
  <si>
    <t>305</t>
  </si>
  <si>
    <t>306</t>
  </si>
  <si>
    <t>306.1</t>
  </si>
  <si>
    <t>307</t>
  </si>
  <si>
    <t>308</t>
  </si>
  <si>
    <t>Hoiuruum/Ladu</t>
  </si>
  <si>
    <t>309</t>
  </si>
  <si>
    <t>310</t>
  </si>
  <si>
    <t>311</t>
  </si>
  <si>
    <t>312</t>
  </si>
  <si>
    <t>313</t>
  </si>
  <si>
    <t>314</t>
  </si>
  <si>
    <t>22 Äriruumid</t>
  </si>
  <si>
    <t>315</t>
  </si>
  <si>
    <t>316</t>
  </si>
  <si>
    <t>04</t>
  </si>
  <si>
    <t>401</t>
  </si>
  <si>
    <t>402</t>
  </si>
  <si>
    <t>403</t>
  </si>
  <si>
    <t>404</t>
  </si>
  <si>
    <t>405</t>
  </si>
  <si>
    <t>406</t>
  </si>
  <si>
    <t>407</t>
  </si>
  <si>
    <t>408</t>
  </si>
  <si>
    <t>409</t>
  </si>
  <si>
    <t>410</t>
  </si>
  <si>
    <t>411</t>
  </si>
  <si>
    <t>Puhkeruum</t>
  </si>
  <si>
    <t>75 Puhketoad</t>
  </si>
  <si>
    <t>412</t>
  </si>
  <si>
    <t>413</t>
  </si>
  <si>
    <t>414</t>
  </si>
  <si>
    <t>415</t>
  </si>
  <si>
    <t>05</t>
  </si>
  <si>
    <t>501</t>
  </si>
  <si>
    <t>502</t>
  </si>
  <si>
    <t>503</t>
  </si>
  <si>
    <t>504</t>
  </si>
  <si>
    <t>505</t>
  </si>
  <si>
    <t>506</t>
  </si>
  <si>
    <t>507</t>
  </si>
  <si>
    <t>508</t>
  </si>
  <si>
    <t>509</t>
  </si>
  <si>
    <t>510</t>
  </si>
  <si>
    <t>511</t>
  </si>
  <si>
    <t>512</t>
  </si>
  <si>
    <t>513</t>
  </si>
  <si>
    <t>514</t>
  </si>
  <si>
    <t>515</t>
  </si>
  <si>
    <t>516</t>
  </si>
  <si>
    <t>517</t>
  </si>
  <si>
    <t>KORRUSE AVATUD NETOPIND</t>
  </si>
  <si>
    <t>Terrass</t>
  </si>
  <si>
    <t>98 Välisruumid</t>
  </si>
  <si>
    <t>601</t>
  </si>
  <si>
    <t>TALO tüüpruumide nimestiku vasted</t>
  </si>
  <si>
    <t>Ruumi kategooria</t>
  </si>
  <si>
    <t>Abiveerg</t>
  </si>
  <si>
    <t>Rõdu</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</si>
  <si>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</si>
  <si>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</si>
  <si>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</si>
  <si>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</si>
  <si>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</si>
  <si>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</si>
  <si>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</si>
  <si>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</si>
  <si>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</si>
  <si>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</si>
  <si>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</si>
  <si>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</si>
  <si>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</si>
  <si>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</si>
  <si>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Sprinkler/Tuletõrje pump</t>
  </si>
  <si>
    <t>UPS-ruum</t>
  </si>
  <si>
    <t>Veemõõdusõlm</t>
  </si>
  <si>
    <t>Õhuvõtukamber</t>
  </si>
  <si>
    <t>Šaht</t>
  </si>
  <si>
    <t>Arhiiv</t>
  </si>
  <si>
    <t>53 Arhiivid</t>
  </si>
  <si>
    <t>Auditoorium</t>
  </si>
  <si>
    <t>Autopesula</t>
  </si>
  <si>
    <t>85 Pesumaja</t>
  </si>
  <si>
    <t>Desokamber</t>
  </si>
  <si>
    <t>49 Ruumigrupi liigitamata eriruumid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</si>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</sst>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5" fontId="15" fillId="5" borderId="0" xfId="0" quotePrefix="1" applyNumberFormat="1" applyFont="1" applyFill="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E1" zoomScale="85" zoomScaleNormal="85" workbookViewId="0">
      <pane ySplit="2" topLeftCell="A3" activePane="bottomLeft" state="frozen"/>
      <selection activeCell="G1" sqref="G1"/>
      <selection pane="bottomLeft" activeCell="G32" sqref="G32"/>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32" style="9" customWidth="1"/>
    <col min="9" max="9" width="17.5703125" style="9" customWidth="1"/>
    <col min="10" max="47" width="11.5703125" style="9" hidden="1" customWidth="1" outlineLevel="1"/>
    <col min="48" max="48" width="3.28515625" style="9" customWidth="1" collapsed="1"/>
    <col min="49" max="49" width="36.42578125" style="9" customWidth="1"/>
    <col min="50" max="50" width="20"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8.140625" style="9" customWidth="1"/>
    <col min="59" max="59" width="25.7109375" style="9"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Rahandusministeerium</v>
      </c>
      <c r="K2" s="13" t="str">
        <f ca="1">Eksplikatsioon!P4</f>
        <v>Aktiivne vakantsus</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Aktiivne vakantsus</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x14ac:dyDescent="0.25">
      <c r="A3" s="23" t="str">
        <f>IF(Eksplikatsioon!A5=0,"",Eksplikatsioon!A5)</f>
        <v>00</v>
      </c>
      <c r="B3" s="56" t="str">
        <f>IF(Eksplikatsioon!B5=0,"",Eksplikatsioon!B5)</f>
        <v>001</v>
      </c>
      <c r="C3" s="23" t="str">
        <f>IF(Eksplikatsioon!C5=0,"",Eksplikatsioon!C5)</f>
        <v>ÜÜRITAV PIND</v>
      </c>
      <c r="D3" s="23" t="str">
        <f>IF(Eksplikatsioon!D5=0,"",Eksplikatsioon!D5)</f>
        <v>Dokumendihoidla</v>
      </c>
      <c r="E3" s="54">
        <f>IF(Eksplikatsioon!F5=0,"",Eksplikatsioon!F5)</f>
        <v>40.299999999999997</v>
      </c>
      <c r="F3" s="23" t="str">
        <f>IF(Eksplikatsioon!H5=0,"",Eksplikatsioon!H5)</f>
        <v/>
      </c>
      <c r="G3" s="23" t="str">
        <f>IF(Eksplikatsioon!J5=0,"",Eksplikatsioon!J5)</f>
        <v>Ainukasutuses pind</v>
      </c>
      <c r="H3" s="23" t="str">
        <f>IF(Eksplikatsioon!K5=0,"",Eksplikatsioon!K5)</f>
        <v>Rahandusministeerium</v>
      </c>
      <c r="I3" s="23" t="str">
        <f>IF(Eksplikatsioon!L5=0,"",Eksplikatsioon!L5)</f>
        <v>AKADEEMIA2_21</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Rahandusministeerium</v>
      </c>
      <c r="AX3" s="37" t="str">
        <f t="shared" ref="AX3" si="0">IF(BG3&lt;&gt;"",BG3,"")</f>
        <v>AKADEEMIA2_21</v>
      </c>
      <c r="AY3" s="35">
        <f>IF(BF3&lt;&gt;"",IF(SUMIFS(E:E,H:H,AW3,G:G,"Ainukasutuses pind",C:C,"ÜÜRITAV PIND")=0,0,SUMIFS(E:E,H:H,AW3,G:G,"Ainukasutuses pind",C:C,"ÜÜRITAV PIND")),IF(AW3="Aktiivne vakantsus",SUMIFS(E:E,C:C,"üüritav pind",G:G,"ainukasutuses pind")-SUM($AY$2:AY2),IF(AW3="Üüritav pind kokku",SUM($AY$2:AY2),"")))</f>
        <v>1402.3</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1402.3</v>
      </c>
      <c r="BD3" s="45">
        <f ca="1">IFERROR(IF(AND(AW3&lt;&gt;"passiivne vakantsus"),BC3/(SUMIFS(BC:BC,AW:AW,"Üüritav pind kokku")),""),"")</f>
        <v>1</v>
      </c>
      <c r="BF3" s="36" t="s">
        <v>10</v>
      </c>
      <c r="BG3" s="36" t="s">
        <v>11</v>
      </c>
    </row>
    <row r="4" spans="1:59" x14ac:dyDescent="0.25">
      <c r="A4" s="23" t="str">
        <f>IF(Eksplikatsioon!A6=0,"",Eksplikatsioon!A6)</f>
        <v>00</v>
      </c>
      <c r="B4" s="56" t="str">
        <f>IF(Eksplikatsioon!B6=0,"",Eksplikatsioon!B6)</f>
        <v>002</v>
      </c>
      <c r="C4" s="23" t="str">
        <f>IF(Eksplikatsioon!C6=0,"",Eksplikatsioon!C6)</f>
        <v>TEHNOPIND</v>
      </c>
      <c r="D4" s="23" t="str">
        <f>IF(Eksplikatsioon!D6=0,"",Eksplikatsioon!D6)</f>
        <v>Elektrikilp</v>
      </c>
      <c r="E4" s="54">
        <f>IF(Eksplikatsioon!F6=0,"",Eksplikatsioon!F6)</f>
        <v>10.3</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Aktiivne vakantsus</v>
      </c>
      <c r="AX4" s="37" t="str">
        <f t="shared" ref="AX4:AX9" si="2">IF(BG4&lt;&gt;"",BG4,"")</f>
        <v/>
      </c>
      <c r="AY4" s="35">
        <f>IF(BF4&lt;&gt;"",IF(SUMIFS(E:E,H:H,AW4,G:G,"Ainukasutuses pind",C:C,"ÜÜRITAV PIND")=0,0,SUMIFS(E:E,H:H,AW4,G:G,"Ainukasutuses pind",C:C,"ÜÜRITAV PIND")),IF(AW4="Aktiivne vakantsus",SUMIFS(E:E,C:C,"üüritav pind",G:G,"ainukasutuses pind")-SUM($AY$2:AY3),IF(AW4="Üüritav pind kokku",SUM($AY$2:AY3),"")))</f>
        <v>0</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0</v>
      </c>
      <c r="BD4" s="45">
        <f t="shared" ref="BD4:BD9" ca="1" si="4">IFERROR(IF(AND(AW4&lt;&gt;"passiivne vakantsus"),BC4/(SUMIFS(BC:BC,AW:AW,"Üüritav pind kokku")),""),"")</f>
        <v>0</v>
      </c>
      <c r="BF4" s="36"/>
      <c r="BG4" s="36"/>
    </row>
    <row r="5" spans="1:59" x14ac:dyDescent="0.25">
      <c r="A5" s="23" t="str">
        <f>IF(Eksplikatsioon!A7=0,"",Eksplikatsioon!A7)</f>
        <v>00</v>
      </c>
      <c r="B5" s="56" t="str">
        <f>IF(Eksplikatsioon!B7=0,"",Eksplikatsioon!B7)</f>
        <v>003</v>
      </c>
      <c r="C5" s="23" t="str">
        <f>IF(Eksplikatsioon!C7=0,"",Eksplikatsioon!C7)</f>
        <v>ÜÜRITAV PIND</v>
      </c>
      <c r="D5" s="23" t="str">
        <f>IF(Eksplikatsioon!D7=0,"",Eksplikatsioon!D7)</f>
        <v>Abiruum</v>
      </c>
      <c r="E5" s="54">
        <f>IF(Eksplikatsioon!F7=0,"",Eksplikatsioon!F7)</f>
        <v>9.1999999999999993</v>
      </c>
      <c r="F5" s="23" t="str">
        <f>IF(Eksplikatsioon!H7=0,"",Eksplikatsioon!H7)</f>
        <v>Hoiuruum</v>
      </c>
      <c r="G5" s="23" t="str">
        <f>IF(Eksplikatsioon!J7=0,"",Eksplikatsioon!J7)</f>
        <v>Ainukasutuses pind</v>
      </c>
      <c r="H5" s="23" t="str">
        <f>IF(Eksplikatsioon!K7=0,"",Eksplikatsioon!K7)</f>
        <v>Rahandusministeerium</v>
      </c>
      <c r="I5" s="23" t="str">
        <f>IF(Eksplikatsioon!L7=0,"",Eksplikatsioon!L7)</f>
        <v>AKADEEMIA2_21</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Üüritav pind kokku</v>
      </c>
      <c r="AX5" s="37" t="str">
        <f t="shared" si="2"/>
        <v/>
      </c>
      <c r="AY5" s="35">
        <f>IF(BF5&lt;&gt;"",IF(SUMIFS(E:E,H:H,AW5,G:G,"Ainukasutuses pind",C:C,"ÜÜRITAV PIND")=0,0,SUMIFS(E:E,H:H,AW5,G:G,"Ainukasutuses pind",C:C,"ÜÜRITAV PIND")),IF(AW5="Aktiivne vakantsus",SUMIFS(E:E,C:C,"üüritav pind",G:G,"ainukasutuses pind")-SUM($AY$2:AY4),IF(AW5="Üüritav pind kokku",SUM($AY$2:AY4),"")))</f>
        <v>1402.3</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1402.3</v>
      </c>
      <c r="BD5" s="45">
        <f t="shared" ca="1" si="4"/>
        <v>1</v>
      </c>
      <c r="BF5" s="36"/>
      <c r="BG5" s="36"/>
    </row>
    <row r="6" spans="1:59" x14ac:dyDescent="0.25">
      <c r="A6" s="23" t="str">
        <f>IF(Eksplikatsioon!A8=0,"",Eksplikatsioon!A8)</f>
        <v>00</v>
      </c>
      <c r="B6" s="56" t="str">
        <f>IF(Eksplikatsioon!B8=0,"",Eksplikatsioon!B8)</f>
        <v>004</v>
      </c>
      <c r="C6" s="23" t="str">
        <f>IF(Eksplikatsioon!C8=0,"",Eksplikatsioon!C8)</f>
        <v>ÜÜRITAV PIND</v>
      </c>
      <c r="D6" s="23" t="str">
        <f>IF(Eksplikatsioon!D8=0,"",Eksplikatsioon!D8)</f>
        <v>Abiruum</v>
      </c>
      <c r="E6" s="54">
        <f>IF(Eksplikatsioon!F8=0,"",Eksplikatsioon!F8)</f>
        <v>3.1</v>
      </c>
      <c r="F6" s="23" t="str">
        <f>IF(Eksplikatsioon!H8=0,"",Eksplikatsioon!H8)</f>
        <v/>
      </c>
      <c r="G6" s="23" t="str">
        <f>IF(Eksplikatsioon!J8=0,"",Eksplikatsioon!J8)</f>
        <v>Ainukasutuses pind</v>
      </c>
      <c r="H6" s="23" t="str">
        <f>IF(Eksplikatsioon!K8=0,"",Eksplikatsioon!K8)</f>
        <v>Rahandusministeerium</v>
      </c>
      <c r="I6" s="23" t="str">
        <f>IF(Eksplikatsioon!L8=0,"",Eksplikatsioon!L8)</f>
        <v>AKADEEMIA2_21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Passiivne vakantsus</v>
      </c>
      <c r="AX6" s="37" t="str">
        <f t="shared" si="2"/>
        <v/>
      </c>
      <c r="AY6" s="35" t="str">
        <f>IF(BF6&lt;&gt;"",IF(SUMIFS(E:E,H:H,AW6,G:G,"Ainukasutuses pind",C:C,"ÜÜRITAV PIND")=0,0,SUMIFS(E:E,H:H,AW6,G:G,"Ainukasutuses pind",C:C,"ÜÜRITAV PIND")),IF(AW6="Aktiivne vakantsus",SUMIFS(E:E,C:C,"üüritav pind",G:G,"ainukasutuses pind")-SUM($AY$2:AY5),IF(AW6="Üüritav pind kokku",SUM($AY$2:AY5),"")))</f>
        <v/>
      </c>
      <c r="AZ6" s="35"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5"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5" t="str">
        <f ca="1">IF(OR(BF6&lt;&gt;"",AW6="Aktiivne vakantsus"),IFERROR(SUM(INDIRECT("r3c"&amp;MATCH($AW6,AC$2:AU$2,0)+28,FALSE):INDIRECT("r1002c"&amp;MATCH($AW6,AC$2:AU$2,0)+28,FALSE)),0),IF(AW6="Üüritav pind kokku",SUM($BB$2:BB5),""))</f>
        <v/>
      </c>
      <c r="BC6" s="35">
        <f t="shared" si="3"/>
        <v>0</v>
      </c>
      <c r="BD6" s="45" t="str">
        <f t="shared" si="4"/>
        <v/>
      </c>
      <c r="BF6" s="36"/>
      <c r="BG6" s="36"/>
    </row>
    <row r="7" spans="1:59" x14ac:dyDescent="0.25">
      <c r="A7" s="23" t="str">
        <f>IF(Eksplikatsioon!A9=0,"",Eksplikatsioon!A9)</f>
        <v>00</v>
      </c>
      <c r="B7" s="56" t="str">
        <f>IF(Eksplikatsioon!B9=0,"",Eksplikatsioon!B9)</f>
        <v>005</v>
      </c>
      <c r="C7" s="23" t="str">
        <f>IF(Eksplikatsioon!C9=0,"",Eksplikatsioon!C9)</f>
        <v>ÜÜRITAV PIND</v>
      </c>
      <c r="D7" s="23" t="str">
        <f>IF(Eksplikatsioon!D9=0,"",Eksplikatsioon!D9)</f>
        <v>Koridor</v>
      </c>
      <c r="E7" s="54">
        <f>IF(Eksplikatsioon!F9=0,"",Eksplikatsioon!F9)</f>
        <v>16.100000000000001</v>
      </c>
      <c r="F7" s="23" t="str">
        <f>IF(Eksplikatsioon!H9=0,"",Eksplikatsioon!H9)</f>
        <v/>
      </c>
      <c r="G7" s="23" t="str">
        <f>IF(Eksplikatsioon!J9=0,"",Eksplikatsioon!J9)</f>
        <v>Ainukasutuses pind</v>
      </c>
      <c r="H7" s="23" t="str">
        <f>IF(Eksplikatsioon!K9=0,"",Eksplikatsioon!K9)</f>
        <v>Rahandusministeerium</v>
      </c>
      <c r="I7" s="23" t="str">
        <f>IF(Eksplikatsioon!L9=0,"",Eksplikatsioon!L9)</f>
        <v>AKADEEMIA2_21</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
      </c>
      <c r="AX7" s="37" t="str">
        <f t="shared" si="2"/>
        <v/>
      </c>
      <c r="AY7" s="35" t="str">
        <f>IF(BF7&lt;&gt;"",IF(SUMIFS(E:E,H:H,AW7,G:G,"Ainukasutuses pind",C:C,"ÜÜRITAV PIND")=0,0,SUMIFS(E:E,H:H,AW7,G:G,"Ainukasutuses pind",C:C,"ÜÜRITAV PIND")),IF(AW7="Aktiivne vakantsus",SUMIFS(E:E,C:C,"üüritav pind",G:G,"ainukasutuses pind")-SUM($AY$2:AY6),IF(AW7="Üüritav pind kokku",SUM($AY$2:AY6),"")))</f>
        <v/>
      </c>
      <c r="AZ7" s="35"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5"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5" t="str">
        <f ca="1">IF(OR(BF7&lt;&gt;"",AW7="Aktiivne vakantsus"),IFERROR(SUM(INDIRECT("r3c"&amp;MATCH($AW7,AC$2:AU$2,0)+28,FALSE):INDIRECT("r1002c"&amp;MATCH($AW7,AC$2:AU$2,0)+28,FALSE)),0),IF(AW7="Üüritav pind kokku",SUM($BB$2:BB6),""))</f>
        <v/>
      </c>
      <c r="BC7" s="35" t="str">
        <f t="shared" si="3"/>
        <v/>
      </c>
      <c r="BD7" s="45" t="str">
        <f t="shared" ca="1" si="4"/>
        <v/>
      </c>
      <c r="BF7" s="36"/>
      <c r="BG7" s="36"/>
    </row>
    <row r="8" spans="1:59" x14ac:dyDescent="0.25">
      <c r="A8" s="23" t="str">
        <f>IF(Eksplikatsioon!A10=0,"",Eksplikatsioon!A10)</f>
        <v>00</v>
      </c>
      <c r="B8" s="56" t="str">
        <f>IF(Eksplikatsioon!B10=0,"",Eksplikatsioon!B10)</f>
        <v>006</v>
      </c>
      <c r="C8" s="23" t="str">
        <f>IF(Eksplikatsioon!C10=0,"",Eksplikatsioon!C10)</f>
        <v>VERTIKAALSETE ÜHENDUSTEEDE PIND</v>
      </c>
      <c r="D8" s="23" t="str">
        <f>IF(Eksplikatsioon!D10=0,"",Eksplikatsioon!D10)</f>
        <v>Trepp/Trepikoda</v>
      </c>
      <c r="E8" s="54">
        <f>IF(Eksplikatsioon!F10=0,"",Eksplikatsioon!F10)</f>
        <v>15.1</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
      </c>
      <c r="AX8" s="37" t="str">
        <f t="shared" si="2"/>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t="str">
        <f t="shared" si="3"/>
        <v/>
      </c>
      <c r="BD8" s="45" t="str">
        <f t="shared" ca="1" si="4"/>
        <v/>
      </c>
      <c r="BF8" s="36"/>
      <c r="BG8" s="36"/>
    </row>
    <row r="9" spans="1:59" x14ac:dyDescent="0.25">
      <c r="A9" s="23" t="str">
        <f>IF(Eksplikatsioon!A11=0,"",Eksplikatsioon!A11)</f>
        <v>00</v>
      </c>
      <c r="B9" s="56" t="str">
        <f>IF(Eksplikatsioon!B11=0,"",Eksplikatsioon!B11)</f>
        <v>007</v>
      </c>
      <c r="C9" s="23" t="str">
        <f>IF(Eksplikatsioon!C11=0,"",Eksplikatsioon!C11)</f>
        <v>ÜÜRITAV PIND</v>
      </c>
      <c r="D9" s="23" t="str">
        <f>IF(Eksplikatsioon!D11=0,"",Eksplikatsioon!D11)</f>
        <v>Pesuruum</v>
      </c>
      <c r="E9" s="54">
        <f>IF(Eksplikatsioon!F11=0,"",Eksplikatsioon!F11)</f>
        <v>16.5</v>
      </c>
      <c r="F9" s="23" t="str">
        <f>IF(Eksplikatsioon!H11=0,"",Eksplikatsioon!H11)</f>
        <v/>
      </c>
      <c r="G9" s="23" t="str">
        <f>IF(Eksplikatsioon!J11=0,"",Eksplikatsioon!J11)</f>
        <v>Ainukasutuses pind</v>
      </c>
      <c r="H9" s="23" t="str">
        <f>IF(Eksplikatsioon!K11=0,"",Eksplikatsioon!K11)</f>
        <v>Rahandusministeerium</v>
      </c>
      <c r="I9" s="23" t="str">
        <f>IF(Eksplikatsioon!L11=0,"",Eksplikatsioon!L11)</f>
        <v>AKADEEMIA2_21</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3"/>
        <v/>
      </c>
      <c r="BD9" s="45" t="str">
        <f t="shared" ca="1" si="4"/>
        <v/>
      </c>
      <c r="BF9" s="36"/>
      <c r="BG9" s="36"/>
    </row>
    <row r="10" spans="1:59" x14ac:dyDescent="0.25">
      <c r="A10" s="23" t="str">
        <f>IF(Eksplikatsioon!A12=0,"",Eksplikatsioon!A12)</f>
        <v>00</v>
      </c>
      <c r="B10" s="56" t="str">
        <f>IF(Eksplikatsioon!B12=0,"",Eksplikatsioon!B12)</f>
        <v>008</v>
      </c>
      <c r="C10" s="23" t="str">
        <f>IF(Eksplikatsioon!C12=0,"",Eksplikatsioon!C12)</f>
        <v>ÜÜRITAV PIND</v>
      </c>
      <c r="D10" s="23" t="str">
        <f>IF(Eksplikatsioon!D12=0,"",Eksplikatsioon!D12)</f>
        <v>Koristus- ja hooldusruum</v>
      </c>
      <c r="E10" s="54">
        <f>IF(Eksplikatsioon!F12=0,"",Eksplikatsioon!F12)</f>
        <v>2</v>
      </c>
      <c r="F10" s="23" t="str">
        <f>IF(Eksplikatsioon!H12=0,"",Eksplikatsioon!H12)</f>
        <v/>
      </c>
      <c r="G10" s="23" t="str">
        <f>IF(Eksplikatsioon!J12=0,"",Eksplikatsioon!J12)</f>
        <v>Ainukasutuses pind</v>
      </c>
      <c r="H10" s="23" t="str">
        <f>IF(Eksplikatsioon!K12=0,"",Eksplikatsioon!K12)</f>
        <v>Rahandusministeerium</v>
      </c>
      <c r="I10" s="23" t="str">
        <f>IF(Eksplikatsioon!L12=0,"",Eksplikatsioon!L12)</f>
        <v>AKADEEMIA2_21</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00</v>
      </c>
      <c r="B11" s="56" t="str">
        <f>IF(Eksplikatsioon!B13=0,"",Eksplikatsioon!B13)</f>
        <v>009</v>
      </c>
      <c r="C11" s="23" t="str">
        <f>IF(Eksplikatsioon!C13=0,"",Eksplikatsioon!C13)</f>
        <v>ÜÜRITAV PIND</v>
      </c>
      <c r="D11" s="23" t="str">
        <f>IF(Eksplikatsioon!D13=0,"",Eksplikatsioon!D13)</f>
        <v>WC</v>
      </c>
      <c r="E11" s="54">
        <f>IF(Eksplikatsioon!F13=0,"",Eksplikatsioon!F13)</f>
        <v>1.9</v>
      </c>
      <c r="F11" s="23" t="str">
        <f>IF(Eksplikatsioon!H13=0,"",Eksplikatsioon!H13)</f>
        <v/>
      </c>
      <c r="G11" s="23" t="str">
        <f>IF(Eksplikatsioon!J13=0,"",Eksplikatsioon!J13)</f>
        <v>Ainukasutuses pind</v>
      </c>
      <c r="H11" s="23" t="str">
        <f>IF(Eksplikatsioon!K13=0,"",Eksplikatsioon!K13)</f>
        <v>Rahandusministeerium</v>
      </c>
      <c r="I11" s="23" t="str">
        <f>IF(Eksplikatsioon!L13=0,"",Eksplikatsioon!L13)</f>
        <v>AKADEEMIA2_21</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010</v>
      </c>
      <c r="C12" s="23" t="str">
        <f>IF(Eksplikatsioon!C14=0,"",Eksplikatsioon!C14)</f>
        <v>ÜÜRITAV PIND</v>
      </c>
      <c r="D12" s="23" t="str">
        <f>IF(Eksplikatsioon!D14=0,"",Eksplikatsioon!D14)</f>
        <v>Riietusruum</v>
      </c>
      <c r="E12" s="54">
        <f>IF(Eksplikatsioon!F14=0,"",Eksplikatsioon!F14)</f>
        <v>6.6</v>
      </c>
      <c r="F12" s="23" t="str">
        <f>IF(Eksplikatsioon!H14=0,"",Eksplikatsioon!H14)</f>
        <v/>
      </c>
      <c r="G12" s="23" t="str">
        <f>IF(Eksplikatsioon!J14=0,"",Eksplikatsioon!J14)</f>
        <v>Ainukasutuses pind</v>
      </c>
      <c r="H12" s="23" t="str">
        <f>IF(Eksplikatsioon!K14=0,"",Eksplikatsioon!K14)</f>
        <v>Rahandusministeerium</v>
      </c>
      <c r="I12" s="23" t="str">
        <f>IF(Eksplikatsioon!L14=0,"",Eksplikatsioon!L14)</f>
        <v>AKADEEMIA2_21</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011</v>
      </c>
      <c r="C13" s="23" t="str">
        <f>IF(Eksplikatsioon!C15=0,"",Eksplikatsioon!C15)</f>
        <v>ÜÜRITAV PIND</v>
      </c>
      <c r="D13" s="23" t="str">
        <f>IF(Eksplikatsioon!D15=0,"",Eksplikatsioon!D15)</f>
        <v>Pesuruum</v>
      </c>
      <c r="E13" s="54">
        <f>IF(Eksplikatsioon!F15=0,"",Eksplikatsioon!F15)</f>
        <v>3.1</v>
      </c>
      <c r="F13" s="23" t="str">
        <f>IF(Eksplikatsioon!H15=0,"",Eksplikatsioon!H15)</f>
        <v/>
      </c>
      <c r="G13" s="23" t="str">
        <f>IF(Eksplikatsioon!J15=0,"",Eksplikatsioon!J15)</f>
        <v>Ainukasutuses pind</v>
      </c>
      <c r="H13" s="23" t="str">
        <f>IF(Eksplikatsioon!K15=0,"",Eksplikatsioon!K15)</f>
        <v>Rahandusministeerium</v>
      </c>
      <c r="I13" s="23" t="str">
        <f>IF(Eksplikatsioon!L15=0,"",Eksplikatsioon!L15)</f>
        <v>AKADEEMIA2_21</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012</v>
      </c>
      <c r="C14" s="23" t="str">
        <f>IF(Eksplikatsioon!C16=0,"",Eksplikatsioon!C16)</f>
        <v>ÜÜRITAV PIND</v>
      </c>
      <c r="D14" s="23" t="str">
        <f>IF(Eksplikatsioon!D16=0,"",Eksplikatsioon!D16)</f>
        <v>Riietusruum</v>
      </c>
      <c r="E14" s="54">
        <f>IF(Eksplikatsioon!F16=0,"",Eksplikatsioon!F16)</f>
        <v>5.0999999999999996</v>
      </c>
      <c r="F14" s="23" t="str">
        <f>IF(Eksplikatsioon!H16=0,"",Eksplikatsioon!H16)</f>
        <v/>
      </c>
      <c r="G14" s="23" t="str">
        <f>IF(Eksplikatsioon!J16=0,"",Eksplikatsioon!J16)</f>
        <v>Ainukasutuses pind</v>
      </c>
      <c r="H14" s="23" t="str">
        <f>IF(Eksplikatsioon!K16=0,"",Eksplikatsioon!K16)</f>
        <v>Rahandusministeerium</v>
      </c>
      <c r="I14" s="23" t="str">
        <f>IF(Eksplikatsioon!L16=0,"",Eksplikatsioon!L16)</f>
        <v>AKADEEMIA2_21</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013</v>
      </c>
      <c r="C15" s="23" t="str">
        <f>IF(Eksplikatsioon!C17=0,"",Eksplikatsioon!C17)</f>
        <v>ÜÜRITAV PIND</v>
      </c>
      <c r="D15" s="23" t="str">
        <f>IF(Eksplikatsioon!D17=0,"",Eksplikatsioon!D17)</f>
        <v>Pesuruum</v>
      </c>
      <c r="E15" s="54">
        <f>IF(Eksplikatsioon!F17=0,"",Eksplikatsioon!F17)</f>
        <v>3.1</v>
      </c>
      <c r="F15" s="23" t="str">
        <f>IF(Eksplikatsioon!H17=0,"",Eksplikatsioon!H17)</f>
        <v/>
      </c>
      <c r="G15" s="23" t="str">
        <f>IF(Eksplikatsioon!J17=0,"",Eksplikatsioon!J17)</f>
        <v>Ainukasutuses pind</v>
      </c>
      <c r="H15" s="23" t="str">
        <f>IF(Eksplikatsioon!K17=0,"",Eksplikatsioon!K17)</f>
        <v>Rahandusministeerium</v>
      </c>
      <c r="I15" s="23" t="str">
        <f>IF(Eksplikatsioon!L17=0,"",Eksplikatsioon!L17)</f>
        <v>AKADEEMIA2_21</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014</v>
      </c>
      <c r="C16" s="23" t="str">
        <f>IF(Eksplikatsioon!C18=0,"",Eksplikatsioon!C18)</f>
        <v>TEHNOPIND</v>
      </c>
      <c r="D16" s="23" t="str">
        <f>IF(Eksplikatsioon!D18=0,"",Eksplikatsioon!D18)</f>
        <v>Sideruum/Nõrkvool</v>
      </c>
      <c r="E16" s="54">
        <f>IF(Eksplikatsioon!F18=0,"",Eksplikatsioon!F18)</f>
        <v>8.1999999999999993</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01</v>
      </c>
      <c r="B17" s="56" t="str">
        <f>IF(Eksplikatsioon!B19=0,"",Eksplikatsioon!B19)</f>
        <v>101</v>
      </c>
      <c r="C17" s="23" t="str">
        <f>IF(Eksplikatsioon!C19=0,"",Eksplikatsioon!C19)</f>
        <v>ÜÜRITAV PIND</v>
      </c>
      <c r="D17" s="23" t="str">
        <f>IF(Eksplikatsioon!D19=0,"",Eksplikatsioon!D19)</f>
        <v>Tuulekoda</v>
      </c>
      <c r="E17" s="54">
        <f>IF(Eksplikatsioon!F19=0,"",Eksplikatsioon!F19)</f>
        <v>6.5</v>
      </c>
      <c r="F17" s="23" t="str">
        <f>IF(Eksplikatsioon!H19=0,"",Eksplikatsioon!H19)</f>
        <v/>
      </c>
      <c r="G17" s="23" t="str">
        <f>IF(Eksplikatsioon!J19=0,"",Eksplikatsioon!J19)</f>
        <v>Ainukasutuses pind</v>
      </c>
      <c r="H17" s="23" t="str">
        <f>IF(Eksplikatsioon!K19=0,"",Eksplikatsioon!K19)</f>
        <v>Rahandusministeerium</v>
      </c>
      <c r="I17" s="23" t="str">
        <f>IF(Eksplikatsioon!L19=0,"",Eksplikatsioon!L19)</f>
        <v>AKADEEMIA2_21</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01</v>
      </c>
      <c r="B18" s="56" t="str">
        <f>IF(Eksplikatsioon!B20=0,"",Eksplikatsioon!B20)</f>
        <v>102</v>
      </c>
      <c r="C18" s="23" t="str">
        <f>IF(Eksplikatsioon!C20=0,"",Eksplikatsioon!C20)</f>
        <v>ÜÜRITAV PIND</v>
      </c>
      <c r="D18" s="23" t="str">
        <f>IF(Eksplikatsioon!D20=0,"",Eksplikatsioon!D20)</f>
        <v>Aatrium/Fuajee</v>
      </c>
      <c r="E18" s="54">
        <f>IF(Eksplikatsioon!F20=0,"",Eksplikatsioon!F20)</f>
        <v>31.3</v>
      </c>
      <c r="F18" s="23" t="str">
        <f>IF(Eksplikatsioon!H20=0,"",Eksplikatsioon!H20)</f>
        <v/>
      </c>
      <c r="G18" s="23" t="str">
        <f>IF(Eksplikatsioon!J20=0,"",Eksplikatsioon!J20)</f>
        <v>Ainukasutuses pind</v>
      </c>
      <c r="H18" s="23" t="str">
        <f>IF(Eksplikatsioon!K20=0,"",Eksplikatsioon!K20)</f>
        <v>Rahandusministeerium</v>
      </c>
      <c r="I18" s="23" t="str">
        <f>IF(Eksplikatsioon!L20=0,"",Eksplikatsioon!L20)</f>
        <v>AKADEEMIA2_21</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01</v>
      </c>
      <c r="B19" s="56" t="str">
        <f>IF(Eksplikatsioon!B21=0,"",Eksplikatsioon!B21)</f>
        <v>103</v>
      </c>
      <c r="C19" s="23" t="str">
        <f>IF(Eksplikatsioon!C21=0,"",Eksplikatsioon!C21)</f>
        <v>ÜÜRITAV PIND</v>
      </c>
      <c r="D19" s="23" t="str">
        <f>IF(Eksplikatsioon!D21=0,"",Eksplikatsioon!D21)</f>
        <v>Ooteruum/Teenindusruum</v>
      </c>
      <c r="E19" s="54">
        <f>IF(Eksplikatsioon!F21=0,"",Eksplikatsioon!F21)</f>
        <v>9.9</v>
      </c>
      <c r="F19" s="23" t="str">
        <f>IF(Eksplikatsioon!H21=0,"",Eksplikatsioon!H21)</f>
        <v/>
      </c>
      <c r="G19" s="23" t="str">
        <f>IF(Eksplikatsioon!J21=0,"",Eksplikatsioon!J21)</f>
        <v>Ainukasutuses pind</v>
      </c>
      <c r="H19" s="23" t="str">
        <f>IF(Eksplikatsioon!K21=0,"",Eksplikatsioon!K21)</f>
        <v>Rahandusministeerium</v>
      </c>
      <c r="I19" s="23" t="str">
        <f>IF(Eksplikatsioon!L21=0,"",Eksplikatsioon!L21)</f>
        <v>AKADEEMIA2_21</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01</v>
      </c>
      <c r="B20" s="56" t="str">
        <f>IF(Eksplikatsioon!B22=0,"",Eksplikatsioon!B22)</f>
        <v>104</v>
      </c>
      <c r="C20" s="23" t="str">
        <f>IF(Eksplikatsioon!C22=0,"",Eksplikatsioon!C22)</f>
        <v>ÜÜRITAV PIND</v>
      </c>
      <c r="D20" s="23" t="str">
        <f>IF(Eksplikatsioon!D22=0,"",Eksplikatsioon!D22)</f>
        <v>Ooteruum/Teenindusruum</v>
      </c>
      <c r="E20" s="54">
        <f>IF(Eksplikatsioon!F22=0,"",Eksplikatsioon!F22)</f>
        <v>6.9</v>
      </c>
      <c r="F20" s="23" t="str">
        <f>IF(Eksplikatsioon!H22=0,"",Eksplikatsioon!H22)</f>
        <v/>
      </c>
      <c r="G20" s="23" t="str">
        <f>IF(Eksplikatsioon!J22=0,"",Eksplikatsioon!J22)</f>
        <v>Ainukasutuses pind</v>
      </c>
      <c r="H20" s="23" t="str">
        <f>IF(Eksplikatsioon!K22=0,"",Eksplikatsioon!K22)</f>
        <v>Rahandusministeerium</v>
      </c>
      <c r="I20" s="23" t="str">
        <f>IF(Eksplikatsioon!L22=0,"",Eksplikatsioon!L22)</f>
        <v>AKADEEMIA2_21</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01</v>
      </c>
      <c r="B21" s="56" t="str">
        <f>IF(Eksplikatsioon!B23=0,"",Eksplikatsioon!B23)</f>
        <v>105</v>
      </c>
      <c r="C21" s="23" t="str">
        <f>IF(Eksplikatsioon!C23=0,"",Eksplikatsioon!C23)</f>
        <v>ÜÜRITAV PIND</v>
      </c>
      <c r="D21" s="23" t="str">
        <f>IF(Eksplikatsioon!D23=0,"",Eksplikatsioon!D23)</f>
        <v>Ooteruum/Teenindusruum</v>
      </c>
      <c r="E21" s="54">
        <f>IF(Eksplikatsioon!F23=0,"",Eksplikatsioon!F23)</f>
        <v>57.4</v>
      </c>
      <c r="F21" s="23" t="str">
        <f>IF(Eksplikatsioon!H23=0,"",Eksplikatsioon!H23)</f>
        <v/>
      </c>
      <c r="G21" s="23" t="str">
        <f>IF(Eksplikatsioon!J23=0,"",Eksplikatsioon!J23)</f>
        <v>Ainukasutuses pind</v>
      </c>
      <c r="H21" s="23" t="str">
        <f>IF(Eksplikatsioon!K23=0,"",Eksplikatsioon!K23)</f>
        <v>Rahandusministeerium</v>
      </c>
      <c r="I21" s="23" t="str">
        <f>IF(Eksplikatsioon!L23=0,"",Eksplikatsioon!L23)</f>
        <v>AKADEEMIA2_21</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01</v>
      </c>
      <c r="B22" s="56" t="str">
        <f>IF(Eksplikatsioon!B24=0,"",Eksplikatsioon!B24)</f>
        <v>105.1</v>
      </c>
      <c r="C22" s="23" t="str">
        <f>IF(Eksplikatsioon!C24=0,"",Eksplikatsioon!C24)</f>
        <v>ÜÜRITAV PIND</v>
      </c>
      <c r="D22" s="23" t="str">
        <f>IF(Eksplikatsioon!D24=0,"",Eksplikatsioon!D24)</f>
        <v>Ooteruum/Teenindusruum</v>
      </c>
      <c r="E22" s="54">
        <f>IF(Eksplikatsioon!F24=0,"",Eksplikatsioon!F24)</f>
        <v>7.8</v>
      </c>
      <c r="F22" s="23" t="str">
        <f>IF(Eksplikatsioon!H24=0,"",Eksplikatsioon!H24)</f>
        <v/>
      </c>
      <c r="G22" s="23" t="str">
        <f>IF(Eksplikatsioon!J24=0,"",Eksplikatsioon!J24)</f>
        <v>Ainukasutuses pind</v>
      </c>
      <c r="H22" s="23" t="str">
        <f>IF(Eksplikatsioon!K24=0,"",Eksplikatsioon!K24)</f>
        <v>Rahandusministeerium</v>
      </c>
      <c r="I22" s="23" t="str">
        <f>IF(Eksplikatsioon!L24=0,"",Eksplikatsioon!L24)</f>
        <v>AKADEEMIA2_21</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t="str">
        <f>IF(Eksplikatsioon!B25=0,"",Eksplikatsioon!B25)</f>
        <v>105.2</v>
      </c>
      <c r="C23" s="23" t="str">
        <f>IF(Eksplikatsioon!C25=0,"",Eksplikatsioon!C25)</f>
        <v>ÜÜRITAV PIND</v>
      </c>
      <c r="D23" s="23" t="str">
        <f>IF(Eksplikatsioon!D25=0,"",Eksplikatsioon!D25)</f>
        <v>Ooteruum/Teenindusruum</v>
      </c>
      <c r="E23" s="54">
        <f>IF(Eksplikatsioon!F25=0,"",Eksplikatsioon!F25)</f>
        <v>7.8</v>
      </c>
      <c r="F23" s="23" t="str">
        <f>IF(Eksplikatsioon!H25=0,"",Eksplikatsioon!H25)</f>
        <v/>
      </c>
      <c r="G23" s="23" t="str">
        <f>IF(Eksplikatsioon!J25=0,"",Eksplikatsioon!J25)</f>
        <v>Ainukasutuses pind</v>
      </c>
      <c r="H23" s="23" t="str">
        <f>IF(Eksplikatsioon!K25=0,"",Eksplikatsioon!K25)</f>
        <v>Rahandusministeerium</v>
      </c>
      <c r="I23" s="23" t="str">
        <f>IF(Eksplikatsioon!L25=0,"",Eksplikatsioon!L25)</f>
        <v>AKADEEMIA2_21</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t="str">
        <f>IF(Eksplikatsioon!B26=0,"",Eksplikatsioon!B26)</f>
        <v>105.3</v>
      </c>
      <c r="C24" s="23" t="str">
        <f>IF(Eksplikatsioon!C26=0,"",Eksplikatsioon!C26)</f>
        <v>ÜÜRITAV PIND</v>
      </c>
      <c r="D24" s="23" t="str">
        <f>IF(Eksplikatsioon!D26=0,"",Eksplikatsioon!D26)</f>
        <v>Ooteruum/Teenindusruum</v>
      </c>
      <c r="E24" s="54">
        <f>IF(Eksplikatsioon!F26=0,"",Eksplikatsioon!F26)</f>
        <v>10.5</v>
      </c>
      <c r="F24" s="23" t="str">
        <f>IF(Eksplikatsioon!H26=0,"",Eksplikatsioon!H26)</f>
        <v/>
      </c>
      <c r="G24" s="23" t="str">
        <f>IF(Eksplikatsioon!J26=0,"",Eksplikatsioon!J26)</f>
        <v>Ainukasutuses pind</v>
      </c>
      <c r="H24" s="23" t="str">
        <f>IF(Eksplikatsioon!K26=0,"",Eksplikatsioon!K26)</f>
        <v>Rahandusministeerium</v>
      </c>
      <c r="I24" s="23" t="str">
        <f>IF(Eksplikatsioon!L26=0,"",Eksplikatsioon!L26)</f>
        <v>AKADEEMIA2_21</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t="str">
        <f>IF(Eksplikatsioon!B27=0,"",Eksplikatsioon!B27)</f>
        <v>106</v>
      </c>
      <c r="C25" s="23" t="str">
        <f>IF(Eksplikatsioon!C27=0,"",Eksplikatsioon!C27)</f>
        <v>ÜÜRITAV PIND</v>
      </c>
      <c r="D25" s="23" t="str">
        <f>IF(Eksplikatsioon!D27=0,"",Eksplikatsioon!D27)</f>
        <v>Koridor</v>
      </c>
      <c r="E25" s="54">
        <f>IF(Eksplikatsioon!F27=0,"",Eksplikatsioon!F27)</f>
        <v>25.3</v>
      </c>
      <c r="F25" s="23" t="str">
        <f>IF(Eksplikatsioon!H27=0,"",Eksplikatsioon!H27)</f>
        <v/>
      </c>
      <c r="G25" s="23" t="str">
        <f>IF(Eksplikatsioon!J27=0,"",Eksplikatsioon!J27)</f>
        <v>Ainukasutuses pind</v>
      </c>
      <c r="H25" s="23" t="str">
        <f>IF(Eksplikatsioon!K27=0,"",Eksplikatsioon!K27)</f>
        <v>Rahandusministeerium</v>
      </c>
      <c r="I25" s="23" t="str">
        <f>IF(Eksplikatsioon!L27=0,"",Eksplikatsioon!L27)</f>
        <v>AKADEEMIA2_21</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t="str">
        <f>IF(Eksplikatsioon!B28=0,"",Eksplikatsioon!B28)</f>
        <v>107</v>
      </c>
      <c r="C26" s="23" t="str">
        <f>IF(Eksplikatsioon!C28=0,"",Eksplikatsioon!C28)</f>
        <v>ÜÜRITAV PIND</v>
      </c>
      <c r="D26" s="23" t="str">
        <f>IF(Eksplikatsioon!D28=0,"",Eksplikatsioon!D28)</f>
        <v>Nõupidamise ruum</v>
      </c>
      <c r="E26" s="54">
        <f>IF(Eksplikatsioon!F28=0,"",Eksplikatsioon!F28)</f>
        <v>17</v>
      </c>
      <c r="F26" s="23" t="str">
        <f>IF(Eksplikatsioon!H28=0,"",Eksplikatsioon!H28)</f>
        <v/>
      </c>
      <c r="G26" s="23" t="str">
        <f>IF(Eksplikatsioon!J28=0,"",Eksplikatsioon!J28)</f>
        <v>Ainukasutuses pind</v>
      </c>
      <c r="H26" s="23" t="str">
        <f>IF(Eksplikatsioon!K28=0,"",Eksplikatsioon!K28)</f>
        <v>Rahandusministeerium</v>
      </c>
      <c r="I26" s="23" t="str">
        <f>IF(Eksplikatsioon!L28=0,"",Eksplikatsioon!L28)</f>
        <v>AKADEEMIA2_21</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t="str">
        <f>IF(Eksplikatsioon!B29=0,"",Eksplikatsioon!B29)</f>
        <v>108</v>
      </c>
      <c r="C27" s="23" t="str">
        <f>IF(Eksplikatsioon!C29=0,"",Eksplikatsioon!C29)</f>
        <v>ÜÜRITAV PIND</v>
      </c>
      <c r="D27" s="23" t="str">
        <f>IF(Eksplikatsioon!D29=0,"",Eksplikatsioon!D29)</f>
        <v>Kabinet/Büroo</v>
      </c>
      <c r="E27" s="54">
        <f>IF(Eksplikatsioon!F29=0,"",Eksplikatsioon!F29)</f>
        <v>79.099999999999994</v>
      </c>
      <c r="F27" s="23" t="str">
        <f>IF(Eksplikatsioon!H29=0,"",Eksplikatsioon!H29)</f>
        <v/>
      </c>
      <c r="G27" s="23" t="str">
        <f>IF(Eksplikatsioon!J29=0,"",Eksplikatsioon!J29)</f>
        <v>Ainukasutuses pind</v>
      </c>
      <c r="H27" s="23" t="str">
        <f>IF(Eksplikatsioon!K29=0,"",Eksplikatsioon!K29)</f>
        <v>Rahandusministeerium</v>
      </c>
      <c r="I27" s="23" t="str">
        <f>IF(Eksplikatsioon!L29=0,"",Eksplikatsioon!L29)</f>
        <v>AKADEEMIA2_21</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t="str">
        <f>IF(Eksplikatsioon!B30=0,"",Eksplikatsioon!B30)</f>
        <v>108.1</v>
      </c>
      <c r="C28" s="23" t="str">
        <f>IF(Eksplikatsioon!C30=0,"",Eksplikatsioon!C30)</f>
        <v>ÜÜRITAV PIND</v>
      </c>
      <c r="D28" s="23" t="str">
        <f>IF(Eksplikatsioon!D30=0,"",Eksplikatsioon!D30)</f>
        <v>Abiruum</v>
      </c>
      <c r="E28" s="54">
        <f>IF(Eksplikatsioon!F30=0,"",Eksplikatsioon!F30)</f>
        <v>1.9</v>
      </c>
      <c r="F28" s="23" t="str">
        <f>IF(Eksplikatsioon!H30=0,"",Eksplikatsioon!H30)</f>
        <v/>
      </c>
      <c r="G28" s="23" t="str">
        <f>IF(Eksplikatsioon!J30=0,"",Eksplikatsioon!J30)</f>
        <v>Ainukasutuses pind</v>
      </c>
      <c r="H28" s="23" t="str">
        <f>IF(Eksplikatsioon!K30=0,"",Eksplikatsioon!K30)</f>
        <v>Rahandusministeerium</v>
      </c>
      <c r="I28" s="23" t="str">
        <f>IF(Eksplikatsioon!L30=0,"",Eksplikatsioon!L30)</f>
        <v>AKADEEMIA2_21</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t="str">
        <f>IF(Eksplikatsioon!B31=0,"",Eksplikatsioon!B31)</f>
        <v>109</v>
      </c>
      <c r="C29" s="23" t="str">
        <f>IF(Eksplikatsioon!C31=0,"",Eksplikatsioon!C31)</f>
        <v>ÜÜRITAV PIND</v>
      </c>
      <c r="D29" s="23" t="str">
        <f>IF(Eksplikatsioon!D31=0,"",Eksplikatsioon!D31)</f>
        <v>Kabinet/Büroo</v>
      </c>
      <c r="E29" s="54">
        <f>IF(Eksplikatsioon!F31=0,"",Eksplikatsioon!F31)</f>
        <v>19.5</v>
      </c>
      <c r="F29" s="23" t="str">
        <f>IF(Eksplikatsioon!H31=0,"",Eksplikatsioon!H31)</f>
        <v/>
      </c>
      <c r="G29" s="23" t="str">
        <f>IF(Eksplikatsioon!J31=0,"",Eksplikatsioon!J31)</f>
        <v>Ainukasutuses pind</v>
      </c>
      <c r="H29" s="23" t="str">
        <f>IF(Eksplikatsioon!K31=0,"",Eksplikatsioon!K31)</f>
        <v>Rahandusministeerium</v>
      </c>
      <c r="I29" s="23" t="str">
        <f>IF(Eksplikatsioon!L31=0,"",Eksplikatsioon!L31)</f>
        <v>AKADEEMIA2_21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110</v>
      </c>
      <c r="C30" s="23" t="str">
        <f>IF(Eksplikatsioon!C32=0,"",Eksplikatsioon!C32)</f>
        <v>TEHNOPIND</v>
      </c>
      <c r="D30" s="23" t="str">
        <f>IF(Eksplikatsioon!D32=0,"",Eksplikatsioon!D32)</f>
        <v>Soojasõlm</v>
      </c>
      <c r="E30" s="54">
        <f>IF(Eksplikatsioon!F32=0,"",Eksplikatsioon!F32)</f>
        <v>13</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111</v>
      </c>
      <c r="C31" s="23" t="str">
        <f>IF(Eksplikatsioon!C33=0,"",Eksplikatsioon!C33)</f>
        <v>ÜÜRITAV PIND</v>
      </c>
      <c r="D31" s="23" t="str">
        <f>IF(Eksplikatsioon!D33=0,"",Eksplikatsioon!D33)</f>
        <v>Eesruum</v>
      </c>
      <c r="E31" s="54">
        <f>IF(Eksplikatsioon!F33=0,"",Eksplikatsioon!F33)</f>
        <v>10.5</v>
      </c>
      <c r="F31" s="23" t="str">
        <f>IF(Eksplikatsioon!H33=0,"",Eksplikatsioon!H33)</f>
        <v/>
      </c>
      <c r="G31" s="23" t="str">
        <f>IF(Eksplikatsioon!J33=0,"",Eksplikatsioon!J33)</f>
        <v>Ainukasutuses pind</v>
      </c>
      <c r="H31" s="23" t="str">
        <f>IF(Eksplikatsioon!K33=0,"",Eksplikatsioon!K33)</f>
        <v>Rahandusministeerium</v>
      </c>
      <c r="I31" s="23" t="str">
        <f>IF(Eksplikatsioon!L33=0,"",Eksplikatsioon!L33)</f>
        <v>AKADEEMIA2_21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t="str">
        <f>IF(Eksplikatsioon!B34=0,"",Eksplikatsioon!B34)</f>
        <v>112</v>
      </c>
      <c r="C32" s="23" t="str">
        <f>IF(Eksplikatsioon!C34=0,"",Eksplikatsioon!C34)</f>
        <v>ÜÜRITAV PIND</v>
      </c>
      <c r="D32" s="23" t="str">
        <f>IF(Eksplikatsioon!D34=0,"",Eksplikatsioon!D34)</f>
        <v>Kabinet/Büroo</v>
      </c>
      <c r="E32" s="54">
        <f>IF(Eksplikatsioon!F34=0,"",Eksplikatsioon!F34)</f>
        <v>10.9</v>
      </c>
      <c r="F32" s="23" t="str">
        <f>IF(Eksplikatsioon!H34=0,"",Eksplikatsioon!H34)</f>
        <v/>
      </c>
      <c r="G32" s="23" t="str">
        <f>IF(Eksplikatsioon!J34=0,"",Eksplikatsioon!J34)</f>
        <v>Ainukasutuses pind</v>
      </c>
      <c r="H32" s="23" t="str">
        <f>IF(Eksplikatsioon!K34=0,"",Eksplikatsioon!K34)</f>
        <v>Rahandusministeerium</v>
      </c>
      <c r="I32" s="23" t="str">
        <f>IF(Eksplikatsioon!L34=0,"",Eksplikatsioon!L34)</f>
        <v>AKADEEMIA2_21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113-1</v>
      </c>
      <c r="C33" s="23" t="str">
        <f>IF(Eksplikatsioon!C35=0,"",Eksplikatsioon!C35)</f>
        <v>ÜÜRITAV PIND</v>
      </c>
      <c r="D33" s="23" t="str">
        <f>IF(Eksplikatsioon!D35=0,"",Eksplikatsioon!D35)</f>
        <v>WC</v>
      </c>
      <c r="E33" s="54">
        <f>IF(Eksplikatsioon!F35=0,"",Eksplikatsioon!F35)</f>
        <v>1.8</v>
      </c>
      <c r="F33" s="23" t="str">
        <f>IF(Eksplikatsioon!H35=0,"",Eksplikatsioon!H35)</f>
        <v/>
      </c>
      <c r="G33" s="23" t="str">
        <f>IF(Eksplikatsioon!J35=0,"",Eksplikatsioon!J35)</f>
        <v>Ainukasutuses pind</v>
      </c>
      <c r="H33" s="23" t="str">
        <f>IF(Eksplikatsioon!K35=0,"",Eksplikatsioon!K35)</f>
        <v>Rahandusministeerium</v>
      </c>
      <c r="I33" s="23" t="str">
        <f>IF(Eksplikatsioon!L35=0,"",Eksplikatsioon!L35)</f>
        <v>AKADEEMIA2_21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113-2</v>
      </c>
      <c r="C34" s="23" t="str">
        <f>IF(Eksplikatsioon!C36=0,"",Eksplikatsioon!C36)</f>
        <v>ÜÜRITAV PIND</v>
      </c>
      <c r="D34" s="23" t="str">
        <f>IF(Eksplikatsioon!D36=0,"",Eksplikatsioon!D36)</f>
        <v>WC</v>
      </c>
      <c r="E34" s="54">
        <f>IF(Eksplikatsioon!F36=0,"",Eksplikatsioon!F36)</f>
        <v>1.8</v>
      </c>
      <c r="F34" s="23" t="str">
        <f>IF(Eksplikatsioon!H36=0,"",Eksplikatsioon!H36)</f>
        <v/>
      </c>
      <c r="G34" s="23" t="str">
        <f>IF(Eksplikatsioon!J36=0,"",Eksplikatsioon!J36)</f>
        <v>Ainukasutuses pind</v>
      </c>
      <c r="H34" s="23" t="str">
        <f>IF(Eksplikatsioon!K36=0,"",Eksplikatsioon!K36)</f>
        <v>Rahandusministeerium</v>
      </c>
      <c r="I34" s="23" t="str">
        <f>IF(Eksplikatsioon!L36=0,"",Eksplikatsioon!L36)</f>
        <v>AKADEEMIA2_21</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t="str">
        <f>IF(Eksplikatsioon!B37=0,"",Eksplikatsioon!B37)</f>
        <v>113-3</v>
      </c>
      <c r="C35" s="23" t="str">
        <f>IF(Eksplikatsioon!C37=0,"",Eksplikatsioon!C37)</f>
        <v>ÜÜRITAV PIND</v>
      </c>
      <c r="D35" s="23" t="str">
        <f>IF(Eksplikatsioon!D37=0,"",Eksplikatsioon!D37)</f>
        <v>WC</v>
      </c>
      <c r="E35" s="54">
        <f>IF(Eksplikatsioon!F37=0,"",Eksplikatsioon!F37)</f>
        <v>3</v>
      </c>
      <c r="F35" s="23" t="str">
        <f>IF(Eksplikatsioon!H37=0,"",Eksplikatsioon!H37)</f>
        <v/>
      </c>
      <c r="G35" s="23" t="str">
        <f>IF(Eksplikatsioon!J37=0,"",Eksplikatsioon!J37)</f>
        <v>Ainukasutuses pind</v>
      </c>
      <c r="H35" s="23" t="str">
        <f>IF(Eksplikatsioon!K37=0,"",Eksplikatsioon!K37)</f>
        <v>Rahandusministeerium</v>
      </c>
      <c r="I35" s="23" t="str">
        <f>IF(Eksplikatsioon!L37=0,"",Eksplikatsioon!L37)</f>
        <v>AKADEEMIA2_21</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114</v>
      </c>
      <c r="C36" s="23" t="str">
        <f>IF(Eksplikatsioon!C38=0,"",Eksplikatsioon!C38)</f>
        <v>ÜÜRITAV PIND</v>
      </c>
      <c r="D36" s="23" t="str">
        <f>IF(Eksplikatsioon!D38=0,"",Eksplikatsioon!D38)</f>
        <v>WC</v>
      </c>
      <c r="E36" s="54">
        <f>IF(Eksplikatsioon!F38=0,"",Eksplikatsioon!F38)</f>
        <v>6.1</v>
      </c>
      <c r="F36" s="23" t="str">
        <f>IF(Eksplikatsioon!H38=0,"",Eksplikatsioon!H38)</f>
        <v/>
      </c>
      <c r="G36" s="23" t="str">
        <f>IF(Eksplikatsioon!J38=0,"",Eksplikatsioon!J38)</f>
        <v>Ainukasutuses pind</v>
      </c>
      <c r="H36" s="23" t="str">
        <f>IF(Eksplikatsioon!K38=0,"",Eksplikatsioon!K38)</f>
        <v>Rahandusministeerium</v>
      </c>
      <c r="I36" s="23" t="str">
        <f>IF(Eksplikatsioon!L38=0,"",Eksplikatsioon!L38)</f>
        <v>AKADEEMIA2_21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115</v>
      </c>
      <c r="C37" s="23" t="str">
        <f>IF(Eksplikatsioon!C39=0,"",Eksplikatsioon!C39)</f>
        <v>VERTIKAALSETE ÜHENDUSTEEDE PIND</v>
      </c>
      <c r="D37" s="23" t="str">
        <f>IF(Eksplikatsioon!D39=0,"",Eksplikatsioon!D39)</f>
        <v>Trepp/Trepikoda</v>
      </c>
      <c r="E37" s="54">
        <f>IF(Eksplikatsioon!F39=0,"",Eksplikatsioon!F39)</f>
        <v>23.4</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116</v>
      </c>
      <c r="C38" s="23" t="str">
        <f>IF(Eksplikatsioon!C40=0,"",Eksplikatsioon!C40)</f>
        <v>VERTIKAALSETE ÜHENDUSTEEDE PIND</v>
      </c>
      <c r="D38" s="23" t="str">
        <f>IF(Eksplikatsioon!D40=0,"",Eksplikatsioon!D40)</f>
        <v>Lift</v>
      </c>
      <c r="E38" s="54">
        <f>IF(Eksplikatsioon!F40=0,"",Eksplikatsioon!F40)</f>
        <v>4</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117</v>
      </c>
      <c r="C39" s="23" t="str">
        <f>IF(Eksplikatsioon!C41=0,"",Eksplikatsioon!C41)</f>
        <v>VERTIKAALSETE ÜHENDUSTEEDE PIND</v>
      </c>
      <c r="D39" s="23" t="str">
        <f>IF(Eksplikatsioon!D41=0,"",Eksplikatsioon!D41)</f>
        <v>Trepp/Trepikoda</v>
      </c>
      <c r="E39" s="54">
        <f>IF(Eksplikatsioon!F41=0,"",Eksplikatsioon!F41)</f>
        <v>20.8</v>
      </c>
      <c r="F39" s="23" t="str">
        <f>IF(Eksplikatsioon!H41=0,"",Eksplikatsioon!H41)</f>
        <v/>
      </c>
      <c r="G39" s="23" t="str">
        <f>IF(Eksplikatsioon!J41=0,"",Eksplikatsioon!J41)</f>
        <v/>
      </c>
      <c r="H39" s="23" t="str">
        <f>IF(Eksplikatsioon!K41=0,"",Eksplikatsioon!K41)</f>
        <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118</v>
      </c>
      <c r="C40" s="23" t="str">
        <f>IF(Eksplikatsioon!C42=0,"",Eksplikatsioon!C42)</f>
        <v>VERTIKAALSETE ÜHENDUSTEEDE PIND</v>
      </c>
      <c r="D40" s="23" t="str">
        <f>IF(Eksplikatsioon!D42=0,"",Eksplikatsioon!D42)</f>
        <v>Trepp/Trepikoda</v>
      </c>
      <c r="E40" s="54">
        <f>IF(Eksplikatsioon!F42=0,"",Eksplikatsioon!F42)</f>
        <v>4.2</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t="str">
        <f>IF(Eksplikatsioon!B43=0,"",Eksplikatsioon!B43)</f>
        <v>119</v>
      </c>
      <c r="C41" s="23" t="str">
        <f>IF(Eksplikatsioon!C43=0,"",Eksplikatsioon!C43)</f>
        <v>ÜÜRITAV PIND</v>
      </c>
      <c r="D41" s="23" t="str">
        <f>IF(Eksplikatsioon!D43=0,"",Eksplikatsioon!D43)</f>
        <v>Tuulekoda</v>
      </c>
      <c r="E41" s="54">
        <f>IF(Eksplikatsioon!F43=0,"",Eksplikatsioon!F43)</f>
        <v>2.8</v>
      </c>
      <c r="F41" s="23" t="str">
        <f>IF(Eksplikatsioon!H43=0,"",Eksplikatsioon!H43)</f>
        <v/>
      </c>
      <c r="G41" s="23" t="str">
        <f>IF(Eksplikatsioon!J43=0,"",Eksplikatsioon!J43)</f>
        <v>Ainukasutuses pind</v>
      </c>
      <c r="H41" s="23" t="str">
        <f>IF(Eksplikatsioon!K43=0,"",Eksplikatsioon!K43)</f>
        <v>Rahandusministeerium</v>
      </c>
      <c r="I41" s="23" t="str">
        <f>IF(Eksplikatsioon!L43=0,"",Eksplikatsioon!L43)</f>
        <v>AKADEEMIA2_21</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02</v>
      </c>
      <c r="B42" s="56" t="str">
        <f>IF(Eksplikatsioon!B44=0,"",Eksplikatsioon!B44)</f>
        <v>201</v>
      </c>
      <c r="C42" s="23" t="str">
        <f>IF(Eksplikatsioon!C44=0,"",Eksplikatsioon!C44)</f>
        <v>ÜÜRITAV PIND</v>
      </c>
      <c r="D42" s="23" t="str">
        <f>IF(Eksplikatsioon!D44=0,"",Eksplikatsioon!D44)</f>
        <v>Kabinet/Büroo</v>
      </c>
      <c r="E42" s="54">
        <f>IF(Eksplikatsioon!F44=0,"",Eksplikatsioon!F44)</f>
        <v>22.3</v>
      </c>
      <c r="F42" s="23" t="str">
        <f>IF(Eksplikatsioon!H44=0,"",Eksplikatsioon!H44)</f>
        <v/>
      </c>
      <c r="G42" s="23" t="str">
        <f>IF(Eksplikatsioon!J44=0,"",Eksplikatsioon!J44)</f>
        <v>Ainukasutuses pind</v>
      </c>
      <c r="H42" s="23" t="str">
        <f>IF(Eksplikatsioon!K44=0,"",Eksplikatsioon!K44)</f>
        <v>Rahandusministeerium</v>
      </c>
      <c r="I42" s="23" t="str">
        <f>IF(Eksplikatsioon!L44=0,"",Eksplikatsioon!L44)</f>
        <v>AKADEEMIA2_21</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02</v>
      </c>
      <c r="B43" s="56" t="str">
        <f>IF(Eksplikatsioon!B45=0,"",Eksplikatsioon!B45)</f>
        <v>202</v>
      </c>
      <c r="C43" s="23" t="str">
        <f>IF(Eksplikatsioon!C45=0,"",Eksplikatsioon!C45)</f>
        <v>ÜÜRITAV PIND</v>
      </c>
      <c r="D43" s="23" t="str">
        <f>IF(Eksplikatsioon!D45=0,"",Eksplikatsioon!D45)</f>
        <v>Kabinet/Büroo</v>
      </c>
      <c r="E43" s="54">
        <f>IF(Eksplikatsioon!F45=0,"",Eksplikatsioon!F45)</f>
        <v>31.6</v>
      </c>
      <c r="F43" s="23" t="str">
        <f>IF(Eksplikatsioon!H45=0,"",Eksplikatsioon!H45)</f>
        <v/>
      </c>
      <c r="G43" s="23" t="str">
        <f>IF(Eksplikatsioon!J45=0,"",Eksplikatsioon!J45)</f>
        <v>Ainukasutuses pind</v>
      </c>
      <c r="H43" s="23" t="str">
        <f>IF(Eksplikatsioon!K45=0,"",Eksplikatsioon!K45)</f>
        <v>Rahandusministeerium</v>
      </c>
      <c r="I43" s="23" t="str">
        <f>IF(Eksplikatsioon!L45=0,"",Eksplikatsioon!L45)</f>
        <v>AKADEEMIA2_21</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02</v>
      </c>
      <c r="B44" s="56" t="str">
        <f>IF(Eksplikatsioon!B46=0,"",Eksplikatsioon!B46)</f>
        <v>203</v>
      </c>
      <c r="C44" s="23" t="str">
        <f>IF(Eksplikatsioon!C46=0,"",Eksplikatsioon!C46)</f>
        <v>ÜÜRITAV PIND</v>
      </c>
      <c r="D44" s="23" t="str">
        <f>IF(Eksplikatsioon!D46=0,"",Eksplikatsioon!D46)</f>
        <v>Kabinet/Büroo</v>
      </c>
      <c r="E44" s="54">
        <f>IF(Eksplikatsioon!F46=0,"",Eksplikatsioon!F46)</f>
        <v>25.9</v>
      </c>
      <c r="F44" s="23" t="str">
        <f>IF(Eksplikatsioon!H46=0,"",Eksplikatsioon!H46)</f>
        <v/>
      </c>
      <c r="G44" s="23" t="str">
        <f>IF(Eksplikatsioon!J46=0,"",Eksplikatsioon!J46)</f>
        <v>Ainukasutuses pind</v>
      </c>
      <c r="H44" s="23" t="str">
        <f>IF(Eksplikatsioon!K46=0,"",Eksplikatsioon!K46)</f>
        <v>Rahandusministeerium</v>
      </c>
      <c r="I44" s="23" t="str">
        <f>IF(Eksplikatsioon!L46=0,"",Eksplikatsioon!L46)</f>
        <v>AKADEEMIA2_21</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02</v>
      </c>
      <c r="B45" s="56" t="str">
        <f>IF(Eksplikatsioon!B47=0,"",Eksplikatsioon!B47)</f>
        <v>204</v>
      </c>
      <c r="C45" s="23" t="str">
        <f>IF(Eksplikatsioon!C47=0,"",Eksplikatsioon!C47)</f>
        <v>ÜÜRITAV PIND</v>
      </c>
      <c r="D45" s="23" t="str">
        <f>IF(Eksplikatsioon!D47=0,"",Eksplikatsioon!D47)</f>
        <v>Kabinet/Büroo</v>
      </c>
      <c r="E45" s="54">
        <f>IF(Eksplikatsioon!F47=0,"",Eksplikatsioon!F47)</f>
        <v>73.099999999999994</v>
      </c>
      <c r="F45" s="23" t="str">
        <f>IF(Eksplikatsioon!H47=0,"",Eksplikatsioon!H47)</f>
        <v/>
      </c>
      <c r="G45" s="23" t="str">
        <f>IF(Eksplikatsioon!J47=0,"",Eksplikatsioon!J47)</f>
        <v>Ainukasutuses pind</v>
      </c>
      <c r="H45" s="23" t="str">
        <f>IF(Eksplikatsioon!K47=0,"",Eksplikatsioon!K47)</f>
        <v>Rahandusministeerium</v>
      </c>
      <c r="I45" s="23" t="str">
        <f>IF(Eksplikatsioon!L47=0,"",Eksplikatsioon!L47)</f>
        <v>AKADEEMIA2_21</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02</v>
      </c>
      <c r="B46" s="56" t="str">
        <f>IF(Eksplikatsioon!B48=0,"",Eksplikatsioon!B48)</f>
        <v>204.1</v>
      </c>
      <c r="C46" s="23" t="str">
        <f>IF(Eksplikatsioon!C48=0,"",Eksplikatsioon!C48)</f>
        <v>ÜÜRITAV PIND</v>
      </c>
      <c r="D46" s="23" t="str">
        <f>IF(Eksplikatsioon!D48=0,"",Eksplikatsioon!D48)</f>
        <v>Abiruum</v>
      </c>
      <c r="E46" s="54">
        <f>IF(Eksplikatsioon!F48=0,"",Eksplikatsioon!F48)</f>
        <v>1.9</v>
      </c>
      <c r="F46" s="23" t="str">
        <f>IF(Eksplikatsioon!H48=0,"",Eksplikatsioon!H48)</f>
        <v>Telefoniboks</v>
      </c>
      <c r="G46" s="23" t="str">
        <f>IF(Eksplikatsioon!J48=0,"",Eksplikatsioon!J48)</f>
        <v>Ainukasutuses pind</v>
      </c>
      <c r="H46" s="23" t="str">
        <f>IF(Eksplikatsioon!K48=0,"",Eksplikatsioon!K48)</f>
        <v>Rahandusministeerium</v>
      </c>
      <c r="I46" s="23" t="str">
        <f>IF(Eksplikatsioon!L48=0,"",Eksplikatsioon!L48)</f>
        <v>AKADEEMIA2_21</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02</v>
      </c>
      <c r="B47" s="56" t="str">
        <f>IF(Eksplikatsioon!B49=0,"",Eksplikatsioon!B49)</f>
        <v>205</v>
      </c>
      <c r="C47" s="23" t="str">
        <f>IF(Eksplikatsioon!C49=0,"",Eksplikatsioon!C49)</f>
        <v>ÜÜRITAV PIND</v>
      </c>
      <c r="D47" s="23" t="str">
        <f>IF(Eksplikatsioon!D49=0,"",Eksplikatsioon!D49)</f>
        <v>Koridor</v>
      </c>
      <c r="E47" s="54">
        <f>IF(Eksplikatsioon!F49=0,"",Eksplikatsioon!F49)</f>
        <v>33.799999999999997</v>
      </c>
      <c r="F47" s="23" t="str">
        <f>IF(Eksplikatsioon!H49=0,"",Eksplikatsioon!H49)</f>
        <v/>
      </c>
      <c r="G47" s="23" t="str">
        <f>IF(Eksplikatsioon!J49=0,"",Eksplikatsioon!J49)</f>
        <v>Ainukasutuses pind</v>
      </c>
      <c r="H47" s="23" t="str">
        <f>IF(Eksplikatsioon!K49=0,"",Eksplikatsioon!K49)</f>
        <v>Rahandusministeerium</v>
      </c>
      <c r="I47" s="23" t="str">
        <f>IF(Eksplikatsioon!L49=0,"",Eksplikatsioon!L49)</f>
        <v>AKADEEMIA2_21</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02</v>
      </c>
      <c r="B48" s="56" t="str">
        <f>IF(Eksplikatsioon!B50=0,"",Eksplikatsioon!B50)</f>
        <v>206</v>
      </c>
      <c r="C48" s="23" t="str">
        <f>IF(Eksplikatsioon!C50=0,"",Eksplikatsioon!C50)</f>
        <v>ÜÜRITAV PIND</v>
      </c>
      <c r="D48" s="23" t="str">
        <f>IF(Eksplikatsioon!D50=0,"",Eksplikatsioon!D50)</f>
        <v>Saal</v>
      </c>
      <c r="E48" s="54">
        <f>IF(Eksplikatsioon!F50=0,"",Eksplikatsioon!F50)</f>
        <v>136.30000000000001</v>
      </c>
      <c r="F48" s="23" t="str">
        <f>IF(Eksplikatsioon!H50=0,"",Eksplikatsioon!H50)</f>
        <v>Multifuntsionaalne ruum</v>
      </c>
      <c r="G48" s="23" t="str">
        <f>IF(Eksplikatsioon!J50=0,"",Eksplikatsioon!J50)</f>
        <v>Ainukasutuses pind</v>
      </c>
      <c r="H48" s="23" t="str">
        <f>IF(Eksplikatsioon!K50=0,"",Eksplikatsioon!K50)</f>
        <v>Rahandusministeerium</v>
      </c>
      <c r="I48" s="23" t="str">
        <f>IF(Eksplikatsioon!L50=0,"",Eksplikatsioon!L50)</f>
        <v>AKADEEMIA2_21</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02</v>
      </c>
      <c r="B49" s="56" t="str">
        <f>IF(Eksplikatsioon!B51=0,"",Eksplikatsioon!B51)</f>
        <v>206 b</v>
      </c>
      <c r="C49" s="23" t="str">
        <f>IF(Eksplikatsioon!C51=0,"",Eksplikatsioon!C51)</f>
        <v>ÜÜRITAV PIND</v>
      </c>
      <c r="D49" s="23" t="str">
        <f>IF(Eksplikatsioon!D51=0,"",Eksplikatsioon!D51)</f>
        <v>Kööginurk/Köök</v>
      </c>
      <c r="E49" s="54">
        <f>IF(Eksplikatsioon!F51=0,"",Eksplikatsioon!F51)</f>
        <v>29.5</v>
      </c>
      <c r="F49" s="23" t="str">
        <f>IF(Eksplikatsioon!H51=0,"",Eksplikatsioon!H51)</f>
        <v>Köök</v>
      </c>
      <c r="G49" s="23" t="str">
        <f>IF(Eksplikatsioon!J51=0,"",Eksplikatsioon!J51)</f>
        <v>Ainukasutuses pind</v>
      </c>
      <c r="H49" s="23" t="str">
        <f>IF(Eksplikatsioon!K51=0,"",Eksplikatsioon!K51)</f>
        <v>Rahandusministeerium</v>
      </c>
      <c r="I49" s="23" t="str">
        <f>IF(Eksplikatsioon!L51=0,"",Eksplikatsioon!L51)</f>
        <v>AKADEEMIA2_21</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02</v>
      </c>
      <c r="B50" s="56" t="str">
        <f>IF(Eksplikatsioon!B52=0,"",Eksplikatsioon!B52)</f>
        <v>206.1</v>
      </c>
      <c r="C50" s="23" t="str">
        <f>IF(Eksplikatsioon!C52=0,"",Eksplikatsioon!C52)</f>
        <v>ÜÜRITAV PIND</v>
      </c>
      <c r="D50" s="23" t="str">
        <f>IF(Eksplikatsioon!D52=0,"",Eksplikatsioon!D52)</f>
        <v>Abiruum</v>
      </c>
      <c r="E50" s="54">
        <f>IF(Eksplikatsioon!F52=0,"",Eksplikatsioon!F52)</f>
        <v>7.5</v>
      </c>
      <c r="F50" s="23" t="str">
        <f>IF(Eksplikatsioon!H52=0,"",Eksplikatsioon!H52)</f>
        <v>koosolekuruum</v>
      </c>
      <c r="G50" s="23" t="str">
        <f>IF(Eksplikatsioon!J52=0,"",Eksplikatsioon!J52)</f>
        <v>Ainukasutuses pind</v>
      </c>
      <c r="H50" s="23" t="str">
        <f>IF(Eksplikatsioon!K52=0,"",Eksplikatsioon!K52)</f>
        <v>Rahandusministeerium</v>
      </c>
      <c r="I50" s="23" t="str">
        <f>IF(Eksplikatsioon!L52=0,"",Eksplikatsioon!L52)</f>
        <v>AKADEEMIA2_21</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02</v>
      </c>
      <c r="B51" s="56" t="str">
        <f>IF(Eksplikatsioon!B53=0,"",Eksplikatsioon!B53)</f>
        <v>206.2</v>
      </c>
      <c r="C51" s="23" t="str">
        <f>IF(Eksplikatsioon!C53=0,"",Eksplikatsioon!C53)</f>
        <v>ÜÜRITAV PIND</v>
      </c>
      <c r="D51" s="23" t="str">
        <f>IF(Eksplikatsioon!D53=0,"",Eksplikatsioon!D53)</f>
        <v>Abiruum</v>
      </c>
      <c r="E51" s="54">
        <f>IF(Eksplikatsioon!F53=0,"",Eksplikatsioon!F53)</f>
        <v>4.8</v>
      </c>
      <c r="F51" s="23" t="str">
        <f>IF(Eksplikatsioon!H53=0,"",Eksplikatsioon!H53)</f>
        <v>koosolekuruum</v>
      </c>
      <c r="G51" s="23" t="str">
        <f>IF(Eksplikatsioon!J53=0,"",Eksplikatsioon!J53)</f>
        <v>Ainukasutuses pind</v>
      </c>
      <c r="H51" s="23" t="str">
        <f>IF(Eksplikatsioon!K53=0,"",Eksplikatsioon!K53)</f>
        <v>Rahandusministeerium</v>
      </c>
      <c r="I51" s="23" t="str">
        <f>IF(Eksplikatsioon!L53=0,"",Eksplikatsioon!L53)</f>
        <v>AKADEEMIA2_21</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t="str">
        <f>IF(Eksplikatsioon!B54=0,"",Eksplikatsioon!B54)</f>
        <v>206.3</v>
      </c>
      <c r="C52" s="23" t="str">
        <f>IF(Eksplikatsioon!C54=0,"",Eksplikatsioon!C54)</f>
        <v>TEHNOPIND</v>
      </c>
      <c r="D52" s="23" t="str">
        <f>IF(Eksplikatsioon!D54=0,"",Eksplikatsioon!D54)</f>
        <v>Vent ruum</v>
      </c>
      <c r="E52" s="54">
        <f>IF(Eksplikatsioon!F54=0,"",Eksplikatsioon!F54)</f>
        <v>5.3</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t="str">
        <f>IF(Eksplikatsioon!B55=0,"",Eksplikatsioon!B55)</f>
        <v>207</v>
      </c>
      <c r="C53" s="23" t="str">
        <f>IF(Eksplikatsioon!C55=0,"",Eksplikatsioon!C55)</f>
        <v>VERTIKAALSETE ÜHENDUSTEEDE PIND</v>
      </c>
      <c r="D53" s="23" t="str">
        <f>IF(Eksplikatsioon!D55=0,"",Eksplikatsioon!D55)</f>
        <v>Trepp/Trepikoda</v>
      </c>
      <c r="E53" s="54">
        <f>IF(Eksplikatsioon!F55=0,"",Eksplikatsioon!F55)</f>
        <v>7.1</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208</v>
      </c>
      <c r="C54" s="23" t="str">
        <f>IF(Eksplikatsioon!C56=0,"",Eksplikatsioon!C56)</f>
        <v>VERTIKAALSETE ÜHENDUSTEEDE PIND</v>
      </c>
      <c r="D54" s="23" t="str">
        <f>IF(Eksplikatsioon!D56=0,"",Eksplikatsioon!D56)</f>
        <v>Trepp/Trepikoda</v>
      </c>
      <c r="E54" s="54">
        <f>IF(Eksplikatsioon!F56=0,"",Eksplikatsioon!F56)</f>
        <v>23.5</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209</v>
      </c>
      <c r="C55" s="23" t="str">
        <f>IF(Eksplikatsioon!C57=0,"",Eksplikatsioon!C57)</f>
        <v>VERTIKAALSETE ÜHENDUSTEEDE PIND</v>
      </c>
      <c r="D55" s="23" t="str">
        <f>IF(Eksplikatsioon!D57=0,"",Eksplikatsioon!D57)</f>
        <v>Lift</v>
      </c>
      <c r="E55" s="54">
        <f>IF(Eksplikatsioon!F57=0,"",Eksplikatsioon!F57)</f>
        <v>4</v>
      </c>
      <c r="F55" s="23" t="str">
        <f>IF(Eksplikatsioon!H57=0,"",Eksplikatsioon!H57)</f>
        <v/>
      </c>
      <c r="G55" s="23" t="str">
        <f>IF(Eksplikatsioon!J57=0,"",Eksplikatsioon!J57)</f>
        <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210</v>
      </c>
      <c r="C56" s="23" t="str">
        <f>IF(Eksplikatsioon!C58=0,"",Eksplikatsioon!C58)</f>
        <v>ÜÜRITAV PIND</v>
      </c>
      <c r="D56" s="23" t="str">
        <f>IF(Eksplikatsioon!D58=0,"",Eksplikatsioon!D58)</f>
        <v>Pesuruum</v>
      </c>
      <c r="E56" s="54">
        <f>IF(Eksplikatsioon!F58=0,"",Eksplikatsioon!F58)</f>
        <v>2.8</v>
      </c>
      <c r="F56" s="23" t="str">
        <f>IF(Eksplikatsioon!H58=0,"",Eksplikatsioon!H58)</f>
        <v/>
      </c>
      <c r="G56" s="23" t="str">
        <f>IF(Eksplikatsioon!J58=0,"",Eksplikatsioon!J58)</f>
        <v>Ainukasutuses pind</v>
      </c>
      <c r="H56" s="23" t="str">
        <f>IF(Eksplikatsioon!K58=0,"",Eksplikatsioon!K58)</f>
        <v>Rahandusministeerium</v>
      </c>
      <c r="I56" s="23" t="str">
        <f>IF(Eksplikatsioon!L58=0,"",Eksplikatsioon!L58)</f>
        <v>AKADEEMIA2_21</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t="str">
        <f>IF(Eksplikatsioon!B59=0,"",Eksplikatsioon!B59)</f>
        <v>211</v>
      </c>
      <c r="C57" s="23" t="str">
        <f>IF(Eksplikatsioon!C59=0,"",Eksplikatsioon!C59)</f>
        <v>ÜÜRITAV PIND</v>
      </c>
      <c r="D57" s="23" t="str">
        <f>IF(Eksplikatsioon!D59=0,"",Eksplikatsioon!D59)</f>
        <v>WC</v>
      </c>
      <c r="E57" s="54">
        <f>IF(Eksplikatsioon!F59=0,"",Eksplikatsioon!F59)</f>
        <v>2.2000000000000002</v>
      </c>
      <c r="F57" s="23" t="str">
        <f>IF(Eksplikatsioon!H59=0,"",Eksplikatsioon!H59)</f>
        <v/>
      </c>
      <c r="G57" s="23" t="str">
        <f>IF(Eksplikatsioon!J59=0,"",Eksplikatsioon!J59)</f>
        <v>Ainukasutuses pind</v>
      </c>
      <c r="H57" s="23" t="str">
        <f>IF(Eksplikatsioon!K59=0,"",Eksplikatsioon!K59)</f>
        <v>Rahandusministeerium</v>
      </c>
      <c r="I57" s="23" t="str">
        <f>IF(Eksplikatsioon!L59=0,"",Eksplikatsioon!L59)</f>
        <v>AKADEEMIA2_21</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212</v>
      </c>
      <c r="C58" s="23" t="str">
        <f>IF(Eksplikatsioon!C60=0,"",Eksplikatsioon!C60)</f>
        <v>ÜÜRITAV PIND</v>
      </c>
      <c r="D58" s="23" t="str">
        <f>IF(Eksplikatsioon!D60=0,"",Eksplikatsioon!D60)</f>
        <v>WC</v>
      </c>
      <c r="E58" s="54">
        <f>IF(Eksplikatsioon!F60=0,"",Eksplikatsioon!F60)</f>
        <v>2.2999999999999998</v>
      </c>
      <c r="F58" s="23" t="str">
        <f>IF(Eksplikatsioon!H60=0,"",Eksplikatsioon!H60)</f>
        <v/>
      </c>
      <c r="G58" s="23" t="str">
        <f>IF(Eksplikatsioon!J60=0,"",Eksplikatsioon!J60)</f>
        <v>Ainukasutuses pind</v>
      </c>
      <c r="H58" s="23" t="str">
        <f>IF(Eksplikatsioon!K60=0,"",Eksplikatsioon!K60)</f>
        <v>Rahandusministeerium</v>
      </c>
      <c r="I58" s="23" t="str">
        <f>IF(Eksplikatsioon!L60=0,"",Eksplikatsioon!L60)</f>
        <v>AKADEEMIA2_21</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213</v>
      </c>
      <c r="C59" s="23" t="str">
        <f>IF(Eksplikatsioon!C61=0,"",Eksplikatsioon!C61)</f>
        <v>VERTIKAALSETE ÜHENDUSTEEDE PIND</v>
      </c>
      <c r="D59" s="23" t="str">
        <f>IF(Eksplikatsioon!D61=0,"",Eksplikatsioon!D61)</f>
        <v>Trepp/Trepikoda</v>
      </c>
      <c r="E59" s="54">
        <f>IF(Eksplikatsioon!F61=0,"",Eksplikatsioon!F61)</f>
        <v>20.6</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03</v>
      </c>
      <c r="B60" s="56" t="str">
        <f>IF(Eksplikatsioon!B62=0,"",Eksplikatsioon!B62)</f>
        <v>301</v>
      </c>
      <c r="C60" s="23" t="str">
        <f>IF(Eksplikatsioon!C62=0,"",Eksplikatsioon!C62)</f>
        <v>ÜÜRITAV PIND</v>
      </c>
      <c r="D60" s="23" t="str">
        <f>IF(Eksplikatsioon!D62=0,"",Eksplikatsioon!D62)</f>
        <v>Koridor</v>
      </c>
      <c r="E60" s="54">
        <f>IF(Eksplikatsioon!F62=0,"",Eksplikatsioon!F62)</f>
        <v>26.1</v>
      </c>
      <c r="F60" s="23" t="str">
        <f>IF(Eksplikatsioon!H62=0,"",Eksplikatsioon!H62)</f>
        <v/>
      </c>
      <c r="G60" s="23" t="str">
        <f>IF(Eksplikatsioon!J62=0,"",Eksplikatsioon!J62)</f>
        <v>Ainukasutuses pind</v>
      </c>
      <c r="H60" s="23" t="str">
        <f>IF(Eksplikatsioon!K62=0,"",Eksplikatsioon!K62)</f>
        <v>Rahandusministeerium</v>
      </c>
      <c r="I60" s="23" t="str">
        <f>IF(Eksplikatsioon!L62=0,"",Eksplikatsioon!L62)</f>
        <v>AKADEEMIA2_21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03</v>
      </c>
      <c r="B61" s="56" t="str">
        <f>IF(Eksplikatsioon!B63=0,"",Eksplikatsioon!B63)</f>
        <v>301.1</v>
      </c>
      <c r="C61" s="23" t="str">
        <f>IF(Eksplikatsioon!C63=0,"",Eksplikatsioon!C63)</f>
        <v>ÜÜRITAV PIND</v>
      </c>
      <c r="D61" s="23" t="str">
        <f>IF(Eksplikatsioon!D63=0,"",Eksplikatsioon!D63)</f>
        <v>Abiruum</v>
      </c>
      <c r="E61" s="54">
        <f>IF(Eksplikatsioon!F63=0,"",Eksplikatsioon!F63)</f>
        <v>2.4</v>
      </c>
      <c r="F61" s="23" t="str">
        <f>IF(Eksplikatsioon!H63=0,"",Eksplikatsioon!H63)</f>
        <v>telefoniboks</v>
      </c>
      <c r="G61" s="23" t="str">
        <f>IF(Eksplikatsioon!J63=0,"",Eksplikatsioon!J63)</f>
        <v>Ainukasutuses pind</v>
      </c>
      <c r="H61" s="23" t="str">
        <f>IF(Eksplikatsioon!K63=0,"",Eksplikatsioon!K63)</f>
        <v>Rahandusministeerium</v>
      </c>
      <c r="I61" s="23" t="str">
        <f>IF(Eksplikatsioon!L63=0,"",Eksplikatsioon!L63)</f>
        <v>AKADEEMIA2_21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03</v>
      </c>
      <c r="B62" s="56" t="str">
        <f>IF(Eksplikatsioon!B64=0,"",Eksplikatsioon!B64)</f>
        <v>302</v>
      </c>
      <c r="C62" s="23" t="str">
        <f>IF(Eksplikatsioon!C64=0,"",Eksplikatsioon!C64)</f>
        <v>ÜÜRITAV PIND</v>
      </c>
      <c r="D62" s="23" t="str">
        <f>IF(Eksplikatsioon!D64=0,"",Eksplikatsioon!D64)</f>
        <v>Nõupidamise ruum</v>
      </c>
      <c r="E62" s="54">
        <f>IF(Eksplikatsioon!F64=0,"",Eksplikatsioon!F64)</f>
        <v>11.1</v>
      </c>
      <c r="F62" s="23" t="str">
        <f>IF(Eksplikatsioon!H64=0,"",Eksplikatsioon!H64)</f>
        <v/>
      </c>
      <c r="G62" s="23" t="str">
        <f>IF(Eksplikatsioon!J64=0,"",Eksplikatsioon!J64)</f>
        <v>Ainukasutuses pind</v>
      </c>
      <c r="H62" s="23" t="str">
        <f>IF(Eksplikatsioon!K64=0,"",Eksplikatsioon!K64)</f>
        <v>Rahandusministeerium</v>
      </c>
      <c r="I62" s="23" t="str">
        <f>IF(Eksplikatsioon!L64=0,"",Eksplikatsioon!L64)</f>
        <v>AKADEEMIA2_21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03</v>
      </c>
      <c r="B63" s="56" t="str">
        <f>IF(Eksplikatsioon!B65=0,"",Eksplikatsioon!B65)</f>
        <v>303</v>
      </c>
      <c r="C63" s="23" t="str">
        <f>IF(Eksplikatsioon!C65=0,"",Eksplikatsioon!C65)</f>
        <v>ÜÜRITAV PIND</v>
      </c>
      <c r="D63" s="23" t="str">
        <f>IF(Eksplikatsioon!D65=0,"",Eksplikatsioon!D65)</f>
        <v>Kabinet/Büroo</v>
      </c>
      <c r="E63" s="54">
        <f>IF(Eksplikatsioon!F65=0,"",Eksplikatsioon!F65)</f>
        <v>31.7</v>
      </c>
      <c r="F63" s="23" t="str">
        <f>IF(Eksplikatsioon!H65=0,"",Eksplikatsioon!H65)</f>
        <v/>
      </c>
      <c r="G63" s="23" t="str">
        <f>IF(Eksplikatsioon!J65=0,"",Eksplikatsioon!J65)</f>
        <v>Ainukasutuses pind</v>
      </c>
      <c r="H63" s="23" t="str">
        <f>IF(Eksplikatsioon!K65=0,"",Eksplikatsioon!K65)</f>
        <v>Rahandusministeerium</v>
      </c>
      <c r="I63" s="23" t="str">
        <f>IF(Eksplikatsioon!L65=0,"",Eksplikatsioon!L65)</f>
        <v>AKADEEMIA2_21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03</v>
      </c>
      <c r="B64" s="56" t="str">
        <f>IF(Eksplikatsioon!B66=0,"",Eksplikatsioon!B66)</f>
        <v>304</v>
      </c>
      <c r="C64" s="23" t="str">
        <f>IF(Eksplikatsioon!C66=0,"",Eksplikatsioon!C66)</f>
        <v>ÜÜRITAV PIND</v>
      </c>
      <c r="D64" s="23" t="str">
        <f>IF(Eksplikatsioon!D66=0,"",Eksplikatsioon!D66)</f>
        <v>Kabinet/Büroo</v>
      </c>
      <c r="E64" s="54">
        <f>IF(Eksplikatsioon!F66=0,"",Eksplikatsioon!F66)</f>
        <v>25.7</v>
      </c>
      <c r="F64" s="23" t="str">
        <f>IF(Eksplikatsioon!H66=0,"",Eksplikatsioon!H66)</f>
        <v/>
      </c>
      <c r="G64" s="23" t="str">
        <f>IF(Eksplikatsioon!J66=0,"",Eksplikatsioon!J66)</f>
        <v>Ainukasutuses pind</v>
      </c>
      <c r="H64" s="23" t="str">
        <f>IF(Eksplikatsioon!K66=0,"",Eksplikatsioon!K66)</f>
        <v>Rahandusministeerium</v>
      </c>
      <c r="I64" s="23" t="str">
        <f>IF(Eksplikatsioon!L66=0,"",Eksplikatsioon!L66)</f>
        <v>AKADEEMIA2_21</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03</v>
      </c>
      <c r="B65" s="56" t="str">
        <f>IF(Eksplikatsioon!B67=0,"",Eksplikatsioon!B67)</f>
        <v>305</v>
      </c>
      <c r="C65" s="23" t="str">
        <f>IF(Eksplikatsioon!C67=0,"",Eksplikatsioon!C67)</f>
        <v>ÜÜRITAV PIND</v>
      </c>
      <c r="D65" s="23" t="str">
        <f>IF(Eksplikatsioon!D67=0,"",Eksplikatsioon!D67)</f>
        <v>Kabinet/Büroo</v>
      </c>
      <c r="E65" s="54">
        <f>IF(Eksplikatsioon!F67=0,"",Eksplikatsioon!F67)</f>
        <v>30.3</v>
      </c>
      <c r="F65" s="23" t="str">
        <f>IF(Eksplikatsioon!H67=0,"",Eksplikatsioon!H67)</f>
        <v/>
      </c>
      <c r="G65" s="23" t="str">
        <f>IF(Eksplikatsioon!J67=0,"",Eksplikatsioon!J67)</f>
        <v>Ainukasutuses pind</v>
      </c>
      <c r="H65" s="23" t="str">
        <f>IF(Eksplikatsioon!K67=0,"",Eksplikatsioon!K67)</f>
        <v>Rahandusministeerium</v>
      </c>
      <c r="I65" s="23" t="str">
        <f>IF(Eksplikatsioon!L67=0,"",Eksplikatsioon!L67)</f>
        <v>AKADEEMIA2_21</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03</v>
      </c>
      <c r="B66" s="56" t="str">
        <f>IF(Eksplikatsioon!B68=0,"",Eksplikatsioon!B68)</f>
        <v>306</v>
      </c>
      <c r="C66" s="23" t="str">
        <f>IF(Eksplikatsioon!C68=0,"",Eksplikatsioon!C68)</f>
        <v>ÜÜRITAV PIND</v>
      </c>
      <c r="D66" s="23" t="str">
        <f>IF(Eksplikatsioon!D68=0,"",Eksplikatsioon!D68)</f>
        <v>Kabinet/Büroo</v>
      </c>
      <c r="E66" s="54">
        <f>IF(Eksplikatsioon!F68=0,"",Eksplikatsioon!F68)</f>
        <v>14.5</v>
      </c>
      <c r="F66" s="23" t="str">
        <f>IF(Eksplikatsioon!H68=0,"",Eksplikatsioon!H68)</f>
        <v/>
      </c>
      <c r="G66" s="23" t="str">
        <f>IF(Eksplikatsioon!J68=0,"",Eksplikatsioon!J68)</f>
        <v>Ainukasutuses pind</v>
      </c>
      <c r="H66" s="23" t="str">
        <f>IF(Eksplikatsioon!K68=0,"",Eksplikatsioon!K68)</f>
        <v>Rahandusministeerium</v>
      </c>
      <c r="I66" s="23" t="str">
        <f>IF(Eksplikatsioon!L68=0,"",Eksplikatsioon!L68)</f>
        <v>AKADEEMIA2_21</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03</v>
      </c>
      <c r="B67" s="56" t="str">
        <f>IF(Eksplikatsioon!B69=0,"",Eksplikatsioon!B69)</f>
        <v>306.1</v>
      </c>
      <c r="C67" s="23" t="str">
        <f>IF(Eksplikatsioon!C69=0,"",Eksplikatsioon!C69)</f>
        <v>ÜÜRITAV PIND</v>
      </c>
      <c r="D67" s="23" t="str">
        <f>IF(Eksplikatsioon!D69=0,"",Eksplikatsioon!D69)</f>
        <v>Kabinet/Büroo</v>
      </c>
      <c r="E67" s="54">
        <f>IF(Eksplikatsioon!F69=0,"",Eksplikatsioon!F69)</f>
        <v>12.5</v>
      </c>
      <c r="F67" s="23" t="str">
        <f>IF(Eksplikatsioon!H69=0,"",Eksplikatsioon!H69)</f>
        <v/>
      </c>
      <c r="G67" s="23" t="str">
        <f>IF(Eksplikatsioon!J69=0,"",Eksplikatsioon!J69)</f>
        <v>Ainukasutuses pind</v>
      </c>
      <c r="H67" s="23" t="str">
        <f>IF(Eksplikatsioon!K69=0,"",Eksplikatsioon!K69)</f>
        <v>Rahandusministeerium</v>
      </c>
      <c r="I67" s="23" t="str">
        <f>IF(Eksplikatsioon!L69=0,"",Eksplikatsioon!L69)</f>
        <v>AKADEEMIA2_21</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03</v>
      </c>
      <c r="B68" s="56" t="str">
        <f>IF(Eksplikatsioon!B70=0,"",Eksplikatsioon!B70)</f>
        <v>307</v>
      </c>
      <c r="C68" s="23" t="str">
        <f>IF(Eksplikatsioon!C70=0,"",Eksplikatsioon!C70)</f>
        <v>ÜÜRITAV PIND</v>
      </c>
      <c r="D68" s="23" t="str">
        <f>IF(Eksplikatsioon!D70=0,"",Eksplikatsioon!D70)</f>
        <v>Kabinet/Büroo</v>
      </c>
      <c r="E68" s="54">
        <f>IF(Eksplikatsioon!F70=0,"",Eksplikatsioon!F70)</f>
        <v>17.2</v>
      </c>
      <c r="F68" s="23" t="str">
        <f>IF(Eksplikatsioon!H70=0,"",Eksplikatsioon!H70)</f>
        <v/>
      </c>
      <c r="G68" s="23" t="str">
        <f>IF(Eksplikatsioon!J70=0,"",Eksplikatsioon!J70)</f>
        <v>Ainukasutuses pind</v>
      </c>
      <c r="H68" s="23" t="str">
        <f>IF(Eksplikatsioon!K70=0,"",Eksplikatsioon!K70)</f>
        <v>Rahandusministeerium</v>
      </c>
      <c r="I68" s="23" t="str">
        <f>IF(Eksplikatsioon!L70=0,"",Eksplikatsioon!L70)</f>
        <v>AKADEEMIA2_21</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03</v>
      </c>
      <c r="B69" s="56" t="str">
        <f>IF(Eksplikatsioon!B71=0,"",Eksplikatsioon!B71)</f>
        <v>308</v>
      </c>
      <c r="C69" s="23" t="str">
        <f>IF(Eksplikatsioon!C71=0,"",Eksplikatsioon!C71)</f>
        <v>ÜÜRITAV PIND</v>
      </c>
      <c r="D69" s="23" t="str">
        <f>IF(Eksplikatsioon!D71=0,"",Eksplikatsioon!D71)</f>
        <v>Hoiuruum/Ladu</v>
      </c>
      <c r="E69" s="54">
        <f>IF(Eksplikatsioon!F71=0,"",Eksplikatsioon!F71)</f>
        <v>6.9</v>
      </c>
      <c r="F69" s="23" t="str">
        <f>IF(Eksplikatsioon!H71=0,"",Eksplikatsioon!H71)</f>
        <v/>
      </c>
      <c r="G69" s="23" t="str">
        <f>IF(Eksplikatsioon!J71=0,"",Eksplikatsioon!J71)</f>
        <v>Ainukasutuses pind</v>
      </c>
      <c r="H69" s="23" t="str">
        <f>IF(Eksplikatsioon!K71=0,"",Eksplikatsioon!K71)</f>
        <v>Rahandusministeerium</v>
      </c>
      <c r="I69" s="23" t="str">
        <f>IF(Eksplikatsioon!L71=0,"",Eksplikatsioon!L71)</f>
        <v>AKADEEMIA2_21</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03</v>
      </c>
      <c r="B70" s="56" t="str">
        <f>IF(Eksplikatsioon!B72=0,"",Eksplikatsioon!B72)</f>
        <v>309</v>
      </c>
      <c r="C70" s="23" t="str">
        <f>IF(Eksplikatsioon!C72=0,"",Eksplikatsioon!C72)</f>
        <v>ÜÜRITAV PIND</v>
      </c>
      <c r="D70" s="23" t="str">
        <f>IF(Eksplikatsioon!D72=0,"",Eksplikatsioon!D72)</f>
        <v>Pesuruum</v>
      </c>
      <c r="E70" s="54">
        <f>IF(Eksplikatsioon!F72=0,"",Eksplikatsioon!F72)</f>
        <v>3.8</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AKADEEMIA2_21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03</v>
      </c>
      <c r="B71" s="56" t="str">
        <f>IF(Eksplikatsioon!B73=0,"",Eksplikatsioon!B73)</f>
        <v>310</v>
      </c>
      <c r="C71" s="23" t="str">
        <f>IF(Eksplikatsioon!C73=0,"",Eksplikatsioon!C73)</f>
        <v>ÜÜRITAV PIND</v>
      </c>
      <c r="D71" s="23" t="str">
        <f>IF(Eksplikatsioon!D73=0,"",Eksplikatsioon!D73)</f>
        <v>WC</v>
      </c>
      <c r="E71" s="54">
        <f>IF(Eksplikatsioon!F73=0,"",Eksplikatsioon!F73)</f>
        <v>2.2999999999999998</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AKADEEMIA2_21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03</v>
      </c>
      <c r="B72" s="56" t="str">
        <f>IF(Eksplikatsioon!B74=0,"",Eksplikatsioon!B74)</f>
        <v>311</v>
      </c>
      <c r="C72" s="23" t="str">
        <f>IF(Eksplikatsioon!C74=0,"",Eksplikatsioon!C74)</f>
        <v>ÜÜRITAV PIND</v>
      </c>
      <c r="D72" s="23" t="str">
        <f>IF(Eksplikatsioon!D74=0,"",Eksplikatsioon!D74)</f>
        <v>WC</v>
      </c>
      <c r="E72" s="54">
        <f>IF(Eksplikatsioon!F74=0,"",Eksplikatsioon!F74)</f>
        <v>2.2000000000000002</v>
      </c>
      <c r="F72" s="23" t="str">
        <f>IF(Eksplikatsioon!H74=0,"",Eksplikatsioon!H74)</f>
        <v/>
      </c>
      <c r="G72" s="23" t="str">
        <f>IF(Eksplikatsioon!J74=0,"",Eksplikatsioon!J74)</f>
        <v>Ainukasutuses pind</v>
      </c>
      <c r="H72" s="23" t="str">
        <f>IF(Eksplikatsioon!K74=0,"",Eksplikatsioon!K74)</f>
        <v>Rahandusministeerium</v>
      </c>
      <c r="I72" s="23" t="str">
        <f>IF(Eksplikatsioon!L74=0,"",Eksplikatsioon!L74)</f>
        <v>AKADEEMIA2_21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03</v>
      </c>
      <c r="B73" s="56" t="str">
        <f>IF(Eksplikatsioon!B75=0,"",Eksplikatsioon!B75)</f>
        <v>312</v>
      </c>
      <c r="C73" s="23" t="str">
        <f>IF(Eksplikatsioon!C75=0,"",Eksplikatsioon!C75)</f>
        <v>VERTIKAALSETE ÜHENDUSTEEDE PIND</v>
      </c>
      <c r="D73" s="23" t="str">
        <f>IF(Eksplikatsioon!D75=0,"",Eksplikatsioon!D75)</f>
        <v>Trepp/Trepikoda</v>
      </c>
      <c r="E73" s="54">
        <f>IF(Eksplikatsioon!F75=0,"",Eksplikatsioon!F75)</f>
        <v>23.6</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03</v>
      </c>
      <c r="B74" s="56" t="str">
        <f>IF(Eksplikatsioon!B76=0,"",Eksplikatsioon!B76)</f>
        <v>313</v>
      </c>
      <c r="C74" s="23" t="str">
        <f>IF(Eksplikatsioon!C76=0,"",Eksplikatsioon!C76)</f>
        <v>VERTIKAALSETE ÜHENDUSTEEDE PIND</v>
      </c>
      <c r="D74" s="23" t="str">
        <f>IF(Eksplikatsioon!D76=0,"",Eksplikatsioon!D76)</f>
        <v>Lift</v>
      </c>
      <c r="E74" s="54">
        <f>IF(Eksplikatsioon!F76=0,"",Eksplikatsioon!F76)</f>
        <v>4</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03</v>
      </c>
      <c r="B75" s="56" t="str">
        <f>IF(Eksplikatsioon!B77=0,"",Eksplikatsioon!B77)</f>
        <v>314</v>
      </c>
      <c r="C75" s="23" t="str">
        <f>IF(Eksplikatsioon!C77=0,"",Eksplikatsioon!C77)</f>
        <v>ÜÜRITAV PIND</v>
      </c>
      <c r="D75" s="23" t="str">
        <f>IF(Eksplikatsioon!D77=0,"",Eksplikatsioon!D77)</f>
        <v>Kabinet/Büroo</v>
      </c>
      <c r="E75" s="54">
        <f>IF(Eksplikatsioon!F77=0,"",Eksplikatsioon!F77)</f>
        <v>10.3</v>
      </c>
      <c r="F75" s="23" t="str">
        <f>IF(Eksplikatsioon!H77=0,"",Eksplikatsioon!H77)</f>
        <v/>
      </c>
      <c r="G75" s="23" t="str">
        <f>IF(Eksplikatsioon!J77=0,"",Eksplikatsioon!J77)</f>
        <v>Ainukasutuses pind</v>
      </c>
      <c r="H75" s="23" t="str">
        <f>IF(Eksplikatsioon!K77=0,"",Eksplikatsioon!K77)</f>
        <v>Rahandusministeerium</v>
      </c>
      <c r="I75" s="23" t="str">
        <f>IF(Eksplikatsioon!L77=0,"",Eksplikatsioon!L77)</f>
        <v>AKADEEMIA2_21</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03</v>
      </c>
      <c r="B76" s="56" t="str">
        <f>IF(Eksplikatsioon!B78=0,"",Eksplikatsioon!B78)</f>
        <v>315</v>
      </c>
      <c r="C76" s="23" t="str">
        <f>IF(Eksplikatsioon!C78=0,"",Eksplikatsioon!C78)</f>
        <v>VERTIKAALSETE ÜHENDUSTEEDE PIND</v>
      </c>
      <c r="D76" s="23" t="str">
        <f>IF(Eksplikatsioon!D78=0,"",Eksplikatsioon!D78)</f>
        <v>Trepp/Trepikoda</v>
      </c>
      <c r="E76" s="54">
        <f>IF(Eksplikatsioon!F78=0,"",Eksplikatsioon!F78)</f>
        <v>15.4</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03</v>
      </c>
      <c r="B77" s="56" t="str">
        <f>IF(Eksplikatsioon!B79=0,"",Eksplikatsioon!B79)</f>
        <v>316</v>
      </c>
      <c r="C77" s="23" t="str">
        <f>IF(Eksplikatsioon!C79=0,"",Eksplikatsioon!C79)</f>
        <v>ÜÜRITAV PIND</v>
      </c>
      <c r="D77" s="23" t="str">
        <f>IF(Eksplikatsioon!D79=0,"",Eksplikatsioon!D79)</f>
        <v>Koridor</v>
      </c>
      <c r="E77" s="54">
        <f>IF(Eksplikatsioon!F79=0,"",Eksplikatsioon!F79)</f>
        <v>10</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AKADEEMIA2_21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04</v>
      </c>
      <c r="B78" s="56" t="str">
        <f>IF(Eksplikatsioon!B80=0,"",Eksplikatsioon!B80)</f>
        <v>401</v>
      </c>
      <c r="C78" s="23" t="str">
        <f>IF(Eksplikatsioon!C80=0,"",Eksplikatsioon!C80)</f>
        <v>ÜÜRITAV PIND</v>
      </c>
      <c r="D78" s="23" t="str">
        <f>IF(Eksplikatsioon!D80=0,"",Eksplikatsioon!D80)</f>
        <v>Koridor</v>
      </c>
      <c r="E78" s="54">
        <f>IF(Eksplikatsioon!F80=0,"",Eksplikatsioon!F80)</f>
        <v>12.2</v>
      </c>
      <c r="F78" s="23" t="str">
        <f>IF(Eksplikatsioon!H80=0,"",Eksplikatsioon!H80)</f>
        <v/>
      </c>
      <c r="G78" s="23" t="str">
        <f>IF(Eksplikatsioon!J80=0,"",Eksplikatsioon!J80)</f>
        <v>Ainukasutuses pind</v>
      </c>
      <c r="H78" s="23" t="str">
        <f>IF(Eksplikatsioon!K80=0,"",Eksplikatsioon!K80)</f>
        <v>Rahandusministeerium</v>
      </c>
      <c r="I78" s="23" t="str">
        <f>IF(Eksplikatsioon!L80=0,"",Eksplikatsioon!L80)</f>
        <v>AKADEEMIA2_21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04</v>
      </c>
      <c r="B79" s="56" t="str">
        <f>IF(Eksplikatsioon!B81=0,"",Eksplikatsioon!B81)</f>
        <v>402</v>
      </c>
      <c r="C79" s="23" t="str">
        <f>IF(Eksplikatsioon!C81=0,"",Eksplikatsioon!C81)</f>
        <v>ÜÜRITAV PIND</v>
      </c>
      <c r="D79" s="23" t="str">
        <f>IF(Eksplikatsioon!D81=0,"",Eksplikatsioon!D81)</f>
        <v>Kabinet/Büroo</v>
      </c>
      <c r="E79" s="54">
        <f>IF(Eksplikatsioon!F81=0,"",Eksplikatsioon!F81)</f>
        <v>12.6</v>
      </c>
      <c r="F79" s="23" t="str">
        <f>IF(Eksplikatsioon!H81=0,"",Eksplikatsioon!H81)</f>
        <v/>
      </c>
      <c r="G79" s="23" t="str">
        <f>IF(Eksplikatsioon!J81=0,"",Eksplikatsioon!J81)</f>
        <v>Ainukasutuses pind</v>
      </c>
      <c r="H79" s="23" t="str">
        <f>IF(Eksplikatsioon!K81=0,"",Eksplikatsioon!K81)</f>
        <v>Rahandusministeerium</v>
      </c>
      <c r="I79" s="23" t="str">
        <f>IF(Eksplikatsioon!L81=0,"",Eksplikatsioon!L81)</f>
        <v>AKADEEMIA2_21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04</v>
      </c>
      <c r="B80" s="56" t="str">
        <f>IF(Eksplikatsioon!B82=0,"",Eksplikatsioon!B82)</f>
        <v>403</v>
      </c>
      <c r="C80" s="23" t="str">
        <f>IF(Eksplikatsioon!C82=0,"",Eksplikatsioon!C82)</f>
        <v>ÜÜRITAV PIND</v>
      </c>
      <c r="D80" s="23" t="str">
        <f>IF(Eksplikatsioon!D82=0,"",Eksplikatsioon!D82)</f>
        <v>Kabinet/Büroo</v>
      </c>
      <c r="E80" s="54">
        <f>IF(Eksplikatsioon!F82=0,"",Eksplikatsioon!F82)</f>
        <v>11.4</v>
      </c>
      <c r="F80" s="23" t="str">
        <f>IF(Eksplikatsioon!H82=0,"",Eksplikatsioon!H82)</f>
        <v/>
      </c>
      <c r="G80" s="23" t="str">
        <f>IF(Eksplikatsioon!J82=0,"",Eksplikatsioon!J82)</f>
        <v>Ainukasutuses pind</v>
      </c>
      <c r="H80" s="23" t="str">
        <f>IF(Eksplikatsioon!K82=0,"",Eksplikatsioon!K82)</f>
        <v>Rahandusministeerium</v>
      </c>
      <c r="I80" s="23" t="str">
        <f>IF(Eksplikatsioon!L82=0,"",Eksplikatsioon!L82)</f>
        <v>AKADEEMIA2_21</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04</v>
      </c>
      <c r="B81" s="56" t="str">
        <f>IF(Eksplikatsioon!B83=0,"",Eksplikatsioon!B83)</f>
        <v>404</v>
      </c>
      <c r="C81" s="23" t="str">
        <f>IF(Eksplikatsioon!C83=0,"",Eksplikatsioon!C83)</f>
        <v>ÜÜRITAV PIND</v>
      </c>
      <c r="D81" s="23" t="str">
        <f>IF(Eksplikatsioon!D83=0,"",Eksplikatsioon!D83)</f>
        <v>Kabinet/Büroo</v>
      </c>
      <c r="E81" s="54">
        <f>IF(Eksplikatsioon!F83=0,"",Eksplikatsioon!F83)</f>
        <v>23.2</v>
      </c>
      <c r="F81" s="23" t="str">
        <f>IF(Eksplikatsioon!H83=0,"",Eksplikatsioon!H83)</f>
        <v/>
      </c>
      <c r="G81" s="23" t="str">
        <f>IF(Eksplikatsioon!J83=0,"",Eksplikatsioon!J83)</f>
        <v>Ainukasutuses pind</v>
      </c>
      <c r="H81" s="23" t="str">
        <f>IF(Eksplikatsioon!K83=0,"",Eksplikatsioon!K83)</f>
        <v>Rahandusministeerium</v>
      </c>
      <c r="I81" s="23" t="str">
        <f>IF(Eksplikatsioon!L83=0,"",Eksplikatsioon!L83)</f>
        <v>AKADEEMIA2_21</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04</v>
      </c>
      <c r="B82" s="56" t="str">
        <f>IF(Eksplikatsioon!B84=0,"",Eksplikatsioon!B84)</f>
        <v>405</v>
      </c>
      <c r="C82" s="23" t="str">
        <f>IF(Eksplikatsioon!C84=0,"",Eksplikatsioon!C84)</f>
        <v>ÜÜRITAV PIND</v>
      </c>
      <c r="D82" s="23" t="str">
        <f>IF(Eksplikatsioon!D84=0,"",Eksplikatsioon!D84)</f>
        <v>Koridor</v>
      </c>
      <c r="E82" s="54">
        <f>IF(Eksplikatsioon!F84=0,"",Eksplikatsioon!F84)</f>
        <v>22.9</v>
      </c>
      <c r="F82" s="23" t="str">
        <f>IF(Eksplikatsioon!H84=0,"",Eksplikatsioon!H84)</f>
        <v/>
      </c>
      <c r="G82" s="23" t="str">
        <f>IF(Eksplikatsioon!J84=0,"",Eksplikatsioon!J84)</f>
        <v>Ainukasutuses pind</v>
      </c>
      <c r="H82" s="23" t="str">
        <f>IF(Eksplikatsioon!K84=0,"",Eksplikatsioon!K84)</f>
        <v>Rahandusministeerium</v>
      </c>
      <c r="I82" s="23" t="str">
        <f>IF(Eksplikatsioon!L84=0,"",Eksplikatsioon!L84)</f>
        <v>AKADEEMIA2_21</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04</v>
      </c>
      <c r="B83" s="56" t="str">
        <f>IF(Eksplikatsioon!B85=0,"",Eksplikatsioon!B85)</f>
        <v>406</v>
      </c>
      <c r="C83" s="23" t="str">
        <f>IF(Eksplikatsioon!C85=0,"",Eksplikatsioon!C85)</f>
        <v>ÜÜRITAV PIND</v>
      </c>
      <c r="D83" s="23" t="str">
        <f>IF(Eksplikatsioon!D85=0,"",Eksplikatsioon!D85)</f>
        <v>Kabinet/Büroo</v>
      </c>
      <c r="E83" s="54">
        <f>IF(Eksplikatsioon!F85=0,"",Eksplikatsioon!F85)</f>
        <v>11.9</v>
      </c>
      <c r="F83" s="23" t="str">
        <f>IF(Eksplikatsioon!H85=0,"",Eksplikatsioon!H85)</f>
        <v/>
      </c>
      <c r="G83" s="23" t="str">
        <f>IF(Eksplikatsioon!J85=0,"",Eksplikatsioon!J85)</f>
        <v>Ainukasutuses pind</v>
      </c>
      <c r="H83" s="23" t="str">
        <f>IF(Eksplikatsioon!K85=0,"",Eksplikatsioon!K85)</f>
        <v>Rahandusministeerium</v>
      </c>
      <c r="I83" s="23" t="str">
        <f>IF(Eksplikatsioon!L85=0,"",Eksplikatsioon!L85)</f>
        <v>AKADEEMIA2_21</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04</v>
      </c>
      <c r="B84" s="56" t="str">
        <f>IF(Eksplikatsioon!B86=0,"",Eksplikatsioon!B86)</f>
        <v>407</v>
      </c>
      <c r="C84" s="23" t="str">
        <f>IF(Eksplikatsioon!C86=0,"",Eksplikatsioon!C86)</f>
        <v>ÜÜRITAV PIND</v>
      </c>
      <c r="D84" s="23" t="str">
        <f>IF(Eksplikatsioon!D86=0,"",Eksplikatsioon!D86)</f>
        <v>Kabinet/Büroo</v>
      </c>
      <c r="E84" s="54">
        <f>IF(Eksplikatsioon!F86=0,"",Eksplikatsioon!F86)</f>
        <v>14.9</v>
      </c>
      <c r="F84" s="23" t="str">
        <f>IF(Eksplikatsioon!H86=0,"",Eksplikatsioon!H86)</f>
        <v/>
      </c>
      <c r="G84" s="23" t="str">
        <f>IF(Eksplikatsioon!J86=0,"",Eksplikatsioon!J86)</f>
        <v>Ainukasutuses pind</v>
      </c>
      <c r="H84" s="23" t="str">
        <f>IF(Eksplikatsioon!K86=0,"",Eksplikatsioon!K86)</f>
        <v>Rahandusministeerium</v>
      </c>
      <c r="I84" s="23" t="str">
        <f>IF(Eksplikatsioon!L86=0,"",Eksplikatsioon!L86)</f>
        <v>AKADEEMIA2_21</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04</v>
      </c>
      <c r="B85" s="56" t="str">
        <f>IF(Eksplikatsioon!B87=0,"",Eksplikatsioon!B87)</f>
        <v>408</v>
      </c>
      <c r="C85" s="23" t="str">
        <f>IF(Eksplikatsioon!C87=0,"",Eksplikatsioon!C87)</f>
        <v>ÜÜRITAV PIND</v>
      </c>
      <c r="D85" s="23" t="str">
        <f>IF(Eksplikatsioon!D87=0,"",Eksplikatsioon!D87)</f>
        <v>Kabinet/Büroo</v>
      </c>
      <c r="E85" s="54">
        <f>IF(Eksplikatsioon!F87=0,"",Eksplikatsioon!F87)</f>
        <v>13.6</v>
      </c>
      <c r="F85" s="23" t="str">
        <f>IF(Eksplikatsioon!H87=0,"",Eksplikatsioon!H87)</f>
        <v/>
      </c>
      <c r="G85" s="23" t="str">
        <f>IF(Eksplikatsioon!J87=0,"",Eksplikatsioon!J87)</f>
        <v>Ainukasutuses pind</v>
      </c>
      <c r="H85" s="23" t="str">
        <f>IF(Eksplikatsioon!K87=0,"",Eksplikatsioon!K87)</f>
        <v>Rahandusministeerium</v>
      </c>
      <c r="I85" s="23" t="str">
        <f>IF(Eksplikatsioon!L87=0,"",Eksplikatsioon!L87)</f>
        <v>AKADEEMIA2_21</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04</v>
      </c>
      <c r="B86" s="56" t="str">
        <f>IF(Eksplikatsioon!B88=0,"",Eksplikatsioon!B88)</f>
        <v>409</v>
      </c>
      <c r="C86" s="23" t="str">
        <f>IF(Eksplikatsioon!C88=0,"",Eksplikatsioon!C88)</f>
        <v>ÜÜRITAV PIND</v>
      </c>
      <c r="D86" s="23" t="str">
        <f>IF(Eksplikatsioon!D88=0,"",Eksplikatsioon!D88)</f>
        <v>Saal</v>
      </c>
      <c r="E86" s="54">
        <f>IF(Eksplikatsioon!F88=0,"",Eksplikatsioon!F88)</f>
        <v>28.6</v>
      </c>
      <c r="F86" s="23" t="str">
        <f>IF(Eksplikatsioon!H88=0,"",Eksplikatsioon!H88)</f>
        <v/>
      </c>
      <c r="G86" s="23" t="str">
        <f>IF(Eksplikatsioon!J88=0,"",Eksplikatsioon!J88)</f>
        <v>Ainukasutuses pind</v>
      </c>
      <c r="H86" s="23" t="str">
        <f>IF(Eksplikatsioon!K88=0,"",Eksplikatsioon!K88)</f>
        <v>Rahandusministeerium</v>
      </c>
      <c r="I86" s="23" t="str">
        <f>IF(Eksplikatsioon!L88=0,"",Eksplikatsioon!L88)</f>
        <v>AKADEEMIA2_21</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04</v>
      </c>
      <c r="B87" s="56" t="str">
        <f>IF(Eksplikatsioon!B89=0,"",Eksplikatsioon!B89)</f>
        <v>410</v>
      </c>
      <c r="C87" s="23" t="str">
        <f>IF(Eksplikatsioon!C89=0,"",Eksplikatsioon!C89)</f>
        <v>ÜÜRITAV PIND</v>
      </c>
      <c r="D87" s="23" t="str">
        <f>IF(Eksplikatsioon!D89=0,"",Eksplikatsioon!D89)</f>
        <v>Kabinet/Büroo</v>
      </c>
      <c r="E87" s="54">
        <f>IF(Eksplikatsioon!F89=0,"",Eksplikatsioon!F89)</f>
        <v>31.8</v>
      </c>
      <c r="F87" s="23" t="str">
        <f>IF(Eksplikatsioon!H89=0,"",Eksplikatsioon!H89)</f>
        <v/>
      </c>
      <c r="G87" s="23" t="str">
        <f>IF(Eksplikatsioon!J89=0,"",Eksplikatsioon!J89)</f>
        <v>Ainukasutuses pind</v>
      </c>
      <c r="H87" s="23" t="str">
        <f>IF(Eksplikatsioon!K89=0,"",Eksplikatsioon!K89)</f>
        <v>Rahandusministeerium</v>
      </c>
      <c r="I87" s="23" t="str">
        <f>IF(Eksplikatsioon!L89=0,"",Eksplikatsioon!L89)</f>
        <v>AKADEEMIA2_21</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04</v>
      </c>
      <c r="B88" s="56" t="str">
        <f>IF(Eksplikatsioon!B90=0,"",Eksplikatsioon!B90)</f>
        <v>411</v>
      </c>
      <c r="C88" s="23" t="str">
        <f>IF(Eksplikatsioon!C90=0,"",Eksplikatsioon!C90)</f>
        <v>ÜÜRITAV PIND</v>
      </c>
      <c r="D88" s="23" t="str">
        <f>IF(Eksplikatsioon!D90=0,"",Eksplikatsioon!D90)</f>
        <v>Puhkeruum</v>
      </c>
      <c r="E88" s="54">
        <f>IF(Eksplikatsioon!F90=0,"",Eksplikatsioon!F90)</f>
        <v>6.1</v>
      </c>
      <c r="F88" s="23" t="str">
        <f>IF(Eksplikatsioon!H90=0,"",Eksplikatsioon!H90)</f>
        <v/>
      </c>
      <c r="G88" s="23" t="str">
        <f>IF(Eksplikatsioon!J90=0,"",Eksplikatsioon!J90)</f>
        <v>Ainukasutuses pind</v>
      </c>
      <c r="H88" s="23" t="str">
        <f>IF(Eksplikatsioon!K90=0,"",Eksplikatsioon!K90)</f>
        <v>Rahandusministeerium</v>
      </c>
      <c r="I88" s="23" t="str">
        <f>IF(Eksplikatsioon!L90=0,"",Eksplikatsioon!L90)</f>
        <v>AKADEEMIA2_21</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04</v>
      </c>
      <c r="B89" s="56" t="str">
        <f>IF(Eksplikatsioon!B91=0,"",Eksplikatsioon!B91)</f>
        <v>412</v>
      </c>
      <c r="C89" s="23" t="str">
        <f>IF(Eksplikatsioon!C91=0,"",Eksplikatsioon!C91)</f>
        <v>VERTIKAALSETE ÜHENDUSTEEDE PIND</v>
      </c>
      <c r="D89" s="23" t="str">
        <f>IF(Eksplikatsioon!D91=0,"",Eksplikatsioon!D91)</f>
        <v>Trepp/Trepikoda</v>
      </c>
      <c r="E89" s="54">
        <f>IF(Eksplikatsioon!F91=0,"",Eksplikatsioon!F91)</f>
        <v>22.2</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04</v>
      </c>
      <c r="B90" s="56" t="str">
        <f>IF(Eksplikatsioon!B92=0,"",Eksplikatsioon!B92)</f>
        <v>413</v>
      </c>
      <c r="C90" s="23" t="str">
        <f>IF(Eksplikatsioon!C92=0,"",Eksplikatsioon!C92)</f>
        <v>VERTIKAALSETE ÜHENDUSTEEDE PIND</v>
      </c>
      <c r="D90" s="23" t="str">
        <f>IF(Eksplikatsioon!D92=0,"",Eksplikatsioon!D92)</f>
        <v>Lift</v>
      </c>
      <c r="E90" s="54">
        <f>IF(Eksplikatsioon!F92=0,"",Eksplikatsioon!F92)</f>
        <v>4</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04</v>
      </c>
      <c r="B91" s="56" t="str">
        <f>IF(Eksplikatsioon!B93=0,"",Eksplikatsioon!B93)</f>
        <v>414</v>
      </c>
      <c r="C91" s="23" t="str">
        <f>IF(Eksplikatsioon!C93=0,"",Eksplikatsioon!C93)</f>
        <v>ÜÜRITAV PIND</v>
      </c>
      <c r="D91" s="23" t="str">
        <f>IF(Eksplikatsioon!D93=0,"",Eksplikatsioon!D93)</f>
        <v>WC</v>
      </c>
      <c r="E91" s="54">
        <f>IF(Eksplikatsioon!F93=0,"",Eksplikatsioon!F93)</f>
        <v>9.1</v>
      </c>
      <c r="F91" s="23" t="str">
        <f>IF(Eksplikatsioon!H93=0,"",Eksplikatsioon!H93)</f>
        <v/>
      </c>
      <c r="G91" s="23" t="str">
        <f>IF(Eksplikatsioon!J93=0,"",Eksplikatsioon!J93)</f>
        <v>Ainukasutuses pind</v>
      </c>
      <c r="H91" s="23" t="str">
        <f>IF(Eksplikatsioon!K93=0,"",Eksplikatsioon!K93)</f>
        <v>Rahandusministeerium</v>
      </c>
      <c r="I91" s="23" t="str">
        <f>IF(Eksplikatsioon!L93=0,"",Eksplikatsioon!L93)</f>
        <v>AKADEEMIA2_21</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04</v>
      </c>
      <c r="B92" s="56" t="str">
        <f>IF(Eksplikatsioon!B94=0,"",Eksplikatsioon!B94)</f>
        <v>415</v>
      </c>
      <c r="C92" s="23" t="str">
        <f>IF(Eksplikatsioon!C94=0,"",Eksplikatsioon!C94)</f>
        <v>VERTIKAALSETE ÜHENDUSTEEDE PIND</v>
      </c>
      <c r="D92" s="23" t="str">
        <f>IF(Eksplikatsioon!D94=0,"",Eksplikatsioon!D94)</f>
        <v>Trepp/Trepikoda</v>
      </c>
      <c r="E92" s="54">
        <f>IF(Eksplikatsioon!F94=0,"",Eksplikatsioon!F94)</f>
        <v>20.7</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05</v>
      </c>
      <c r="B93" s="56" t="str">
        <f>IF(Eksplikatsioon!B95=0,"",Eksplikatsioon!B95)</f>
        <v>501</v>
      </c>
      <c r="C93" s="23" t="str">
        <f>IF(Eksplikatsioon!C95=0,"",Eksplikatsioon!C95)</f>
        <v>ÜÜRITAV PIND</v>
      </c>
      <c r="D93" s="23" t="str">
        <f>IF(Eksplikatsioon!D95=0,"",Eksplikatsioon!D95)</f>
        <v>Koridor</v>
      </c>
      <c r="E93" s="54">
        <f>IF(Eksplikatsioon!F95=0,"",Eksplikatsioon!F95)</f>
        <v>22.1</v>
      </c>
      <c r="F93" s="23" t="str">
        <f>IF(Eksplikatsioon!H95=0,"",Eksplikatsioon!H95)</f>
        <v/>
      </c>
      <c r="G93" s="23" t="str">
        <f>IF(Eksplikatsioon!J95=0,"",Eksplikatsioon!J95)</f>
        <v>Ainukasutuses pind</v>
      </c>
      <c r="H93" s="23" t="str">
        <f>IF(Eksplikatsioon!K95=0,"",Eksplikatsioon!K95)</f>
        <v>Rahandusministeerium</v>
      </c>
      <c r="I93" s="23" t="str">
        <f>IF(Eksplikatsioon!L95=0,"",Eksplikatsioon!L95)</f>
        <v>AKADEEMIA2_21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05</v>
      </c>
      <c r="B94" s="56" t="str">
        <f>IF(Eksplikatsioon!B96=0,"",Eksplikatsioon!B96)</f>
        <v>502</v>
      </c>
      <c r="C94" s="23" t="str">
        <f>IF(Eksplikatsioon!C96=0,"",Eksplikatsioon!C96)</f>
        <v>ÜÜRITAV PIND</v>
      </c>
      <c r="D94" s="23" t="str">
        <f>IF(Eksplikatsioon!D96=0,"",Eksplikatsioon!D96)</f>
        <v>Kabinet/Büroo</v>
      </c>
      <c r="E94" s="54">
        <f>IF(Eksplikatsioon!F96=0,"",Eksplikatsioon!F96)</f>
        <v>11.4</v>
      </c>
      <c r="F94" s="23" t="str">
        <f>IF(Eksplikatsioon!H96=0,"",Eksplikatsioon!H96)</f>
        <v/>
      </c>
      <c r="G94" s="23" t="str">
        <f>IF(Eksplikatsioon!J96=0,"",Eksplikatsioon!J96)</f>
        <v>Ainukasutuses pind</v>
      </c>
      <c r="H94" s="23" t="str">
        <f>IF(Eksplikatsioon!K96=0,"",Eksplikatsioon!K96)</f>
        <v>Rahandusministeerium</v>
      </c>
      <c r="I94" s="23" t="str">
        <f>IF(Eksplikatsioon!L96=0,"",Eksplikatsioon!L96)</f>
        <v>AKADEEMIA2_21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05</v>
      </c>
      <c r="B95" s="56" t="str">
        <f>IF(Eksplikatsioon!B97=0,"",Eksplikatsioon!B97)</f>
        <v>503</v>
      </c>
      <c r="C95" s="23" t="str">
        <f>IF(Eksplikatsioon!C97=0,"",Eksplikatsioon!C97)</f>
        <v>ÜÜRITAV PIND</v>
      </c>
      <c r="D95" s="23" t="str">
        <f>IF(Eksplikatsioon!D97=0,"",Eksplikatsioon!D97)</f>
        <v>Kabinet/Büroo</v>
      </c>
      <c r="E95" s="54">
        <f>IF(Eksplikatsioon!F97=0,"",Eksplikatsioon!F97)</f>
        <v>12.5</v>
      </c>
      <c r="F95" s="23" t="str">
        <f>IF(Eksplikatsioon!H97=0,"",Eksplikatsioon!H97)</f>
        <v/>
      </c>
      <c r="G95" s="23" t="str">
        <f>IF(Eksplikatsioon!J97=0,"",Eksplikatsioon!J97)</f>
        <v>Ainukasutuses pind</v>
      </c>
      <c r="H95" s="23" t="str">
        <f>IF(Eksplikatsioon!K97=0,"",Eksplikatsioon!K97)</f>
        <v>Rahandusministeerium</v>
      </c>
      <c r="I95" s="23" t="str">
        <f>IF(Eksplikatsioon!L97=0,"",Eksplikatsioon!L97)</f>
        <v>AKADEEMIA2_21</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05</v>
      </c>
      <c r="B96" s="56" t="str">
        <f>IF(Eksplikatsioon!B98=0,"",Eksplikatsioon!B98)</f>
        <v>504</v>
      </c>
      <c r="C96" s="23" t="str">
        <f>IF(Eksplikatsioon!C98=0,"",Eksplikatsioon!C98)</f>
        <v>ÜÜRITAV PIND</v>
      </c>
      <c r="D96" s="23" t="str">
        <f>IF(Eksplikatsioon!D98=0,"",Eksplikatsioon!D98)</f>
        <v>Kabinet/Büroo</v>
      </c>
      <c r="E96" s="54">
        <f>IF(Eksplikatsioon!F98=0,"",Eksplikatsioon!F98)</f>
        <v>18.3</v>
      </c>
      <c r="F96" s="23" t="str">
        <f>IF(Eksplikatsioon!H98=0,"",Eksplikatsioon!H98)</f>
        <v/>
      </c>
      <c r="G96" s="23" t="str">
        <f>IF(Eksplikatsioon!J98=0,"",Eksplikatsioon!J98)</f>
        <v>Ainukasutuses pind</v>
      </c>
      <c r="H96" s="23" t="str">
        <f>IF(Eksplikatsioon!K98=0,"",Eksplikatsioon!K98)</f>
        <v>Rahandusministeerium</v>
      </c>
      <c r="I96" s="23" t="str">
        <f>IF(Eksplikatsioon!L98=0,"",Eksplikatsioon!L98)</f>
        <v>AKADEEMIA2_21</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05</v>
      </c>
      <c r="B97" s="56" t="str">
        <f>IF(Eksplikatsioon!B99=0,"",Eksplikatsioon!B99)</f>
        <v>505</v>
      </c>
      <c r="C97" s="23" t="str">
        <f>IF(Eksplikatsioon!C99=0,"",Eksplikatsioon!C99)</f>
        <v>ÜÜRITAV PIND</v>
      </c>
      <c r="D97" s="23" t="str">
        <f>IF(Eksplikatsioon!D99=0,"",Eksplikatsioon!D99)</f>
        <v>Koridor</v>
      </c>
      <c r="E97" s="54">
        <f>IF(Eksplikatsioon!F99=0,"",Eksplikatsioon!F99)</f>
        <v>16.2</v>
      </c>
      <c r="F97" s="23" t="str">
        <f>IF(Eksplikatsioon!H99=0,"",Eksplikatsioon!H99)</f>
        <v/>
      </c>
      <c r="G97" s="23" t="str">
        <f>IF(Eksplikatsioon!J99=0,"",Eksplikatsioon!J99)</f>
        <v>Ainukasutuses pind</v>
      </c>
      <c r="H97" s="23" t="str">
        <f>IF(Eksplikatsioon!K99=0,"",Eksplikatsioon!K99)</f>
        <v>Rahandusministeerium</v>
      </c>
      <c r="I97" s="23" t="str">
        <f>IF(Eksplikatsioon!L99=0,"",Eksplikatsioon!L99)</f>
        <v>AKADEEMIA2_21</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05</v>
      </c>
      <c r="B98" s="56" t="str">
        <f>IF(Eksplikatsioon!B100=0,"",Eksplikatsioon!B100)</f>
        <v>506</v>
      </c>
      <c r="C98" s="23" t="str">
        <f>IF(Eksplikatsioon!C100=0,"",Eksplikatsioon!C100)</f>
        <v>ÜÜRITAV PIND</v>
      </c>
      <c r="D98" s="23" t="str">
        <f>IF(Eksplikatsioon!D100=0,"",Eksplikatsioon!D100)</f>
        <v>Kabinet/Büroo</v>
      </c>
      <c r="E98" s="54">
        <f>IF(Eksplikatsioon!F100=0,"",Eksplikatsioon!F100)</f>
        <v>22.3</v>
      </c>
      <c r="F98" s="23" t="str">
        <f>IF(Eksplikatsioon!H100=0,"",Eksplikatsioon!H100)</f>
        <v/>
      </c>
      <c r="G98" s="23" t="str">
        <f>IF(Eksplikatsioon!J100=0,"",Eksplikatsioon!J100)</f>
        <v>Ainukasutuses pind</v>
      </c>
      <c r="H98" s="23" t="str">
        <f>IF(Eksplikatsioon!K100=0,"",Eksplikatsioon!K100)</f>
        <v>Rahandusministeerium</v>
      </c>
      <c r="I98" s="23" t="str">
        <f>IF(Eksplikatsioon!L100=0,"",Eksplikatsioon!L100)</f>
        <v>AKADEEMIA2_21</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05</v>
      </c>
      <c r="B99" s="56" t="str">
        <f>IF(Eksplikatsioon!B101=0,"",Eksplikatsioon!B101)</f>
        <v>507</v>
      </c>
      <c r="C99" s="23" t="str">
        <f>IF(Eksplikatsioon!C101=0,"",Eksplikatsioon!C101)</f>
        <v>ÜÜRITAV PIND</v>
      </c>
      <c r="D99" s="23" t="str">
        <f>IF(Eksplikatsioon!D101=0,"",Eksplikatsioon!D101)</f>
        <v>Kabinet/Büroo</v>
      </c>
      <c r="E99" s="54">
        <f>IF(Eksplikatsioon!F101=0,"",Eksplikatsioon!F101)</f>
        <v>14.5</v>
      </c>
      <c r="F99" s="23" t="str">
        <f>IF(Eksplikatsioon!H101=0,"",Eksplikatsioon!H101)</f>
        <v/>
      </c>
      <c r="G99" s="23" t="str">
        <f>IF(Eksplikatsioon!J101=0,"",Eksplikatsioon!J101)</f>
        <v>Ainukasutuses pind</v>
      </c>
      <c r="H99" s="23" t="str">
        <f>IF(Eksplikatsioon!K101=0,"",Eksplikatsioon!K101)</f>
        <v>Rahandusministeerium</v>
      </c>
      <c r="I99" s="23" t="str">
        <f>IF(Eksplikatsioon!L101=0,"",Eksplikatsioon!L101)</f>
        <v>AKADEEMIA2_21</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05</v>
      </c>
      <c r="B100" s="56" t="str">
        <f>IF(Eksplikatsioon!B102=0,"",Eksplikatsioon!B102)</f>
        <v>508</v>
      </c>
      <c r="C100" s="23" t="str">
        <f>IF(Eksplikatsioon!C102=0,"",Eksplikatsioon!C102)</f>
        <v>ÜÜRITAV PIND</v>
      </c>
      <c r="D100" s="23" t="str">
        <f>IF(Eksplikatsioon!D102=0,"",Eksplikatsioon!D102)</f>
        <v>Kabinet/Büroo</v>
      </c>
      <c r="E100" s="54">
        <f>IF(Eksplikatsioon!F102=0,"",Eksplikatsioon!F102)</f>
        <v>14.5</v>
      </c>
      <c r="F100" s="23" t="str">
        <f>IF(Eksplikatsioon!H102=0,"",Eksplikatsioon!H102)</f>
        <v/>
      </c>
      <c r="G100" s="23" t="str">
        <f>IF(Eksplikatsioon!J102=0,"",Eksplikatsioon!J102)</f>
        <v>Ainukasutuses pind</v>
      </c>
      <c r="H100" s="23" t="str">
        <f>IF(Eksplikatsioon!K102=0,"",Eksplikatsioon!K102)</f>
        <v>Rahandusministeerium</v>
      </c>
      <c r="I100" s="23" t="str">
        <f>IF(Eksplikatsioon!L102=0,"",Eksplikatsioon!L102)</f>
        <v>AKADEEMIA2_21</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05</v>
      </c>
      <c r="B101" s="56" t="str">
        <f>IF(Eksplikatsioon!B103=0,"",Eksplikatsioon!B103)</f>
        <v>509</v>
      </c>
      <c r="C101" s="23" t="str">
        <f>IF(Eksplikatsioon!C103=0,"",Eksplikatsioon!C103)</f>
        <v>ÜÜRITAV PIND</v>
      </c>
      <c r="D101" s="23" t="str">
        <f>IF(Eksplikatsioon!D103=0,"",Eksplikatsioon!D103)</f>
        <v>Nõupidamise ruum</v>
      </c>
      <c r="E101" s="54">
        <f>IF(Eksplikatsioon!F103=0,"",Eksplikatsioon!F103)</f>
        <v>52.4</v>
      </c>
      <c r="F101" s="23" t="str">
        <f>IF(Eksplikatsioon!H103=0,"",Eksplikatsioon!H103)</f>
        <v/>
      </c>
      <c r="G101" s="23" t="str">
        <f>IF(Eksplikatsioon!J103=0,"",Eksplikatsioon!J103)</f>
        <v>Ainukasutuses pind</v>
      </c>
      <c r="H101" s="23" t="str">
        <f>IF(Eksplikatsioon!K103=0,"",Eksplikatsioon!K103)</f>
        <v>Rahandusministeerium</v>
      </c>
      <c r="I101" s="23" t="str">
        <f>IF(Eksplikatsioon!L103=0,"",Eksplikatsioon!L103)</f>
        <v>AKADEEMIA2_21</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05</v>
      </c>
      <c r="B102" s="56" t="str">
        <f>IF(Eksplikatsioon!B104=0,"",Eksplikatsioon!B104)</f>
        <v>510</v>
      </c>
      <c r="C102" s="23" t="str">
        <f>IF(Eksplikatsioon!C104=0,"",Eksplikatsioon!C104)</f>
        <v>ÜÜRITAV PIND</v>
      </c>
      <c r="D102" s="23" t="str">
        <f>IF(Eksplikatsioon!D104=0,"",Eksplikatsioon!D104)</f>
        <v>WC</v>
      </c>
      <c r="E102" s="54">
        <f>IF(Eksplikatsioon!F104=0,"",Eksplikatsioon!F104)</f>
        <v>2.2999999999999998</v>
      </c>
      <c r="F102" s="23" t="str">
        <f>IF(Eksplikatsioon!H104=0,"",Eksplikatsioon!H104)</f>
        <v/>
      </c>
      <c r="G102" s="23" t="str">
        <f>IF(Eksplikatsioon!J104=0,"",Eksplikatsioon!J104)</f>
        <v>Ainukasutuses pind</v>
      </c>
      <c r="H102" s="23" t="str">
        <f>IF(Eksplikatsioon!K104=0,"",Eksplikatsioon!K104)</f>
        <v>Rahandusministeerium</v>
      </c>
      <c r="I102" s="23" t="str">
        <f>IF(Eksplikatsioon!L104=0,"",Eksplikatsioon!L104)</f>
        <v>AKADEEMIA2_21</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05</v>
      </c>
      <c r="B103" s="56" t="str">
        <f>IF(Eksplikatsioon!B105=0,"",Eksplikatsioon!B105)</f>
        <v>511</v>
      </c>
      <c r="C103" s="23" t="str">
        <f>IF(Eksplikatsioon!C105=0,"",Eksplikatsioon!C105)</f>
        <v>ÜÜRITAV PIND</v>
      </c>
      <c r="D103" s="23" t="str">
        <f>IF(Eksplikatsioon!D105=0,"",Eksplikatsioon!D105)</f>
        <v>WC</v>
      </c>
      <c r="E103" s="54">
        <f>IF(Eksplikatsioon!F105=0,"",Eksplikatsioon!F105)</f>
        <v>2.2000000000000002</v>
      </c>
      <c r="F103" s="23" t="str">
        <f>IF(Eksplikatsioon!H105=0,"",Eksplikatsioon!H105)</f>
        <v/>
      </c>
      <c r="G103" s="23" t="str">
        <f>IF(Eksplikatsioon!J105=0,"",Eksplikatsioon!J105)</f>
        <v>Ainukasutuses pind</v>
      </c>
      <c r="H103" s="23" t="str">
        <f>IF(Eksplikatsioon!K105=0,"",Eksplikatsioon!K105)</f>
        <v>Rahandusministeerium</v>
      </c>
      <c r="I103" s="23" t="str">
        <f>IF(Eksplikatsioon!L105=0,"",Eksplikatsioon!L105)</f>
        <v>AKADEEMIA2_21</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05</v>
      </c>
      <c r="B104" s="56" t="str">
        <f>IF(Eksplikatsioon!B106=0,"",Eksplikatsioon!B106)</f>
        <v>512</v>
      </c>
      <c r="C104" s="23" t="str">
        <f>IF(Eksplikatsioon!C106=0,"",Eksplikatsioon!C106)</f>
        <v>ÜÜRITAV PIND</v>
      </c>
      <c r="D104" s="23" t="str">
        <f>IF(Eksplikatsioon!D106=0,"",Eksplikatsioon!D106)</f>
        <v>Koristus- ja hooldusruum</v>
      </c>
      <c r="E104" s="54">
        <f>IF(Eksplikatsioon!F106=0,"",Eksplikatsioon!F106)</f>
        <v>5.7</v>
      </c>
      <c r="F104" s="23" t="str">
        <f>IF(Eksplikatsioon!H106=0,"",Eksplikatsioon!H106)</f>
        <v/>
      </c>
      <c r="G104" s="23" t="str">
        <f>IF(Eksplikatsioon!J106=0,"",Eksplikatsioon!J106)</f>
        <v>Ainukasutuses pind</v>
      </c>
      <c r="H104" s="23" t="str">
        <f>IF(Eksplikatsioon!K106=0,"",Eksplikatsioon!K106)</f>
        <v>Rahandusministeerium</v>
      </c>
      <c r="I104" s="23" t="str">
        <f>IF(Eksplikatsioon!L106=0,"",Eksplikatsioon!L106)</f>
        <v>AKADEEMIA2_21</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05</v>
      </c>
      <c r="B105" s="56" t="str">
        <f>IF(Eksplikatsioon!B107=0,"",Eksplikatsioon!B107)</f>
        <v>513</v>
      </c>
      <c r="C105" s="23" t="str">
        <f>IF(Eksplikatsioon!C107=0,"",Eksplikatsioon!C107)</f>
        <v>VERTIKAALSETE ÜHENDUSTEEDE PIND</v>
      </c>
      <c r="D105" s="23" t="str">
        <f>IF(Eksplikatsioon!D107=0,"",Eksplikatsioon!D107)</f>
        <v>Trepp/Trepikoda</v>
      </c>
      <c r="E105" s="54">
        <f>IF(Eksplikatsioon!F107=0,"",Eksplikatsioon!F107)</f>
        <v>19.8</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05</v>
      </c>
      <c r="B106" s="56" t="str">
        <f>IF(Eksplikatsioon!B108=0,"",Eksplikatsioon!B108)</f>
        <v>514</v>
      </c>
      <c r="C106" s="23" t="str">
        <f>IF(Eksplikatsioon!C108=0,"",Eksplikatsioon!C108)</f>
        <v>VERTIKAALSETE ÜHENDUSTEEDE PIND</v>
      </c>
      <c r="D106" s="23" t="str">
        <f>IF(Eksplikatsioon!D108=0,"",Eksplikatsioon!D108)</f>
        <v>Lift</v>
      </c>
      <c r="E106" s="54">
        <f>IF(Eksplikatsioon!F108=0,"",Eksplikatsioon!F108)</f>
        <v>4</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05</v>
      </c>
      <c r="B107" s="56" t="str">
        <f>IF(Eksplikatsioon!B109=0,"",Eksplikatsioon!B109)</f>
        <v>515</v>
      </c>
      <c r="C107" s="23" t="str">
        <f>IF(Eksplikatsioon!C109=0,"",Eksplikatsioon!C109)</f>
        <v>ÜÜRITAV PIND</v>
      </c>
      <c r="D107" s="23" t="str">
        <f>IF(Eksplikatsioon!D109=0,"",Eksplikatsioon!D109)</f>
        <v>Koristus- ja hooldusruum</v>
      </c>
      <c r="E107" s="54">
        <f>IF(Eksplikatsioon!F109=0,"",Eksplikatsioon!F109)</f>
        <v>3.8</v>
      </c>
      <c r="F107" s="23" t="str">
        <f>IF(Eksplikatsioon!H109=0,"",Eksplikatsioon!H109)</f>
        <v/>
      </c>
      <c r="G107" s="23" t="str">
        <f>IF(Eksplikatsioon!J109=0,"",Eksplikatsioon!J109)</f>
        <v>Ainukasutuses pind</v>
      </c>
      <c r="H107" s="23" t="str">
        <f>IF(Eksplikatsioon!K109=0,"",Eksplikatsioon!K109)</f>
        <v>Rahandusministeerium</v>
      </c>
      <c r="I107" s="23" t="str">
        <f>IF(Eksplikatsioon!L109=0,"",Eksplikatsioon!L109)</f>
        <v>AKADEEMIA2_21</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05</v>
      </c>
      <c r="B108" s="56" t="str">
        <f>IF(Eksplikatsioon!B110=0,"",Eksplikatsioon!B110)</f>
        <v>516</v>
      </c>
      <c r="C108" s="23" t="str">
        <f>IF(Eksplikatsioon!C110=0,"",Eksplikatsioon!C110)</f>
        <v>VERTIKAALSETE ÜHENDUSTEEDE PIND</v>
      </c>
      <c r="D108" s="23" t="str">
        <f>IF(Eksplikatsioon!D110=0,"",Eksplikatsioon!D110)</f>
        <v>Trepp/Trepikoda</v>
      </c>
      <c r="E108" s="54">
        <f>IF(Eksplikatsioon!F110=0,"",Eksplikatsioon!F110)</f>
        <v>4.0999999999999996</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05</v>
      </c>
      <c r="B109" s="56" t="str">
        <f>IF(Eksplikatsioon!B111=0,"",Eksplikatsioon!B111)</f>
        <v>517</v>
      </c>
      <c r="C109" s="23" t="str">
        <f>IF(Eksplikatsioon!C111=0,"",Eksplikatsioon!C111)</f>
        <v>KORRUSE AVATUD NETOPIND</v>
      </c>
      <c r="D109" s="23" t="str">
        <f>IF(Eksplikatsioon!D111=0,"",Eksplikatsioon!D111)</f>
        <v>Terrass</v>
      </c>
      <c r="E109" s="54">
        <f>IF(Eksplikatsioon!F111=0,"",Eksplikatsioon!F111)</f>
        <v>28.4</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06</v>
      </c>
      <c r="B110" s="56" t="str">
        <f>IF(Eksplikatsioon!B112=0,"",Eksplikatsioon!B112)</f>
        <v>601</v>
      </c>
      <c r="C110" s="23" t="str">
        <f>IF(Eksplikatsioon!C112=0,"",Eksplikatsioon!C112)</f>
        <v>TEHNOPIND</v>
      </c>
      <c r="D110" s="23" t="str">
        <f>IF(Eksplikatsioon!D112=0,"",Eksplikatsioon!D112)</f>
        <v>Vent ruum</v>
      </c>
      <c r="E110" s="54">
        <f>IF(Eksplikatsioon!F112=0,"",Eksplikatsioon!F112)</f>
        <v>36</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xFjSLykmGP+afXXlIOb7zfnfnHMPtBP8ikoFLt9xOyyO4ssZ/etZj2BboRef5vt2IvM+HIWvHUq1ZFh3dBZriQ==" saltValue="z/oPG0V+VikbB0oJwfLeWA=="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3"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M45" sqref="M45"/>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12</v>
      </c>
      <c r="B1" s="58" t="s">
        <v>13</v>
      </c>
    </row>
    <row r="2" spans="1:3" x14ac:dyDescent="0.25">
      <c r="A2" s="8" t="s">
        <v>14</v>
      </c>
      <c r="B2" s="58" t="s">
        <v>15</v>
      </c>
    </row>
    <row r="3" spans="1:3" x14ac:dyDescent="0.25">
      <c r="A3" s="8" t="s">
        <v>16</v>
      </c>
      <c r="B3" s="58" t="s">
        <v>17</v>
      </c>
    </row>
    <row r="4" spans="1:3" x14ac:dyDescent="0.25">
      <c r="A4" s="8" t="s">
        <v>18</v>
      </c>
      <c r="B4" s="59" t="s">
        <v>19</v>
      </c>
    </row>
    <row r="5" spans="1:3" x14ac:dyDescent="0.25">
      <c r="A5" s="8" t="s">
        <v>20</v>
      </c>
      <c r="B5" s="58" t="s">
        <v>21</v>
      </c>
    </row>
    <row r="6" spans="1:3" x14ac:dyDescent="0.25">
      <c r="A6" s="8" t="s">
        <v>22</v>
      </c>
      <c r="B6" s="58" t="s">
        <v>23</v>
      </c>
    </row>
    <row r="7" spans="1:3" x14ac:dyDescent="0.25">
      <c r="A7" s="8" t="s">
        <v>24</v>
      </c>
      <c r="B7" s="65">
        <v>44931</v>
      </c>
    </row>
    <row r="11" spans="1:3" x14ac:dyDescent="0.25">
      <c r="A11" s="10" t="s">
        <v>25</v>
      </c>
      <c r="B11" s="10" t="s">
        <v>26</v>
      </c>
      <c r="C11" s="11"/>
    </row>
    <row r="12" spans="1:3" x14ac:dyDescent="0.25">
      <c r="A12" s="11" t="s">
        <v>27</v>
      </c>
      <c r="B12" s="47">
        <f>Eksplikatsioon_summad!B4</f>
        <v>544.5</v>
      </c>
      <c r="C12" s="11"/>
    </row>
    <row r="13" spans="1:3" x14ac:dyDescent="0.25">
      <c r="A13" s="11" t="s">
        <v>28</v>
      </c>
      <c r="B13" s="47">
        <f>Eksplikatsioon_summad!B5</f>
        <v>544.5</v>
      </c>
      <c r="C13" s="11"/>
    </row>
    <row r="14" spans="1:3" x14ac:dyDescent="0.25">
      <c r="A14" s="11" t="s">
        <v>29</v>
      </c>
      <c r="B14" s="47">
        <f>Eksplikatsioon_summad!B6</f>
        <v>1715.6</v>
      </c>
      <c r="C14" s="11"/>
    </row>
    <row r="15" spans="1:3" x14ac:dyDescent="0.25">
      <c r="A15" s="11" t="s">
        <v>30</v>
      </c>
      <c r="B15" s="47">
        <f>Eksplikatsioon_summad!B7</f>
        <v>1661.4999999999998</v>
      </c>
      <c r="C15" s="11"/>
    </row>
    <row r="16" spans="1:3" x14ac:dyDescent="0.25">
      <c r="A16" s="11" t="s">
        <v>31</v>
      </c>
      <c r="B16" s="47">
        <f>Eksplikatsioon_summad!B8</f>
        <v>72.8</v>
      </c>
      <c r="C16" s="11"/>
    </row>
    <row r="17" spans="1:3" x14ac:dyDescent="0.25">
      <c r="A17" s="11" t="s">
        <v>32</v>
      </c>
      <c r="B17" s="47">
        <f>Eksplikatsioon_summad!B9</f>
        <v>1402.3000000000002</v>
      </c>
      <c r="C17" s="11"/>
    </row>
    <row r="18" spans="1:3" x14ac:dyDescent="0.25">
      <c r="A18" s="11" t="s">
        <v>33</v>
      </c>
      <c r="B18" s="47">
        <f>Eksplikatsioon_summad!B10</f>
        <v>72.8</v>
      </c>
      <c r="C18" s="11"/>
    </row>
    <row r="19" spans="1:3" x14ac:dyDescent="0.25">
      <c r="A19" s="11" t="s">
        <v>34</v>
      </c>
      <c r="B19" s="50">
        <f>Eksplikatsioon_summad!B11</f>
        <v>2116.1</v>
      </c>
    </row>
    <row r="20" spans="1:3" x14ac:dyDescent="0.25">
      <c r="A20" s="11" t="s">
        <v>35</v>
      </c>
      <c r="B20" s="50">
        <f>Eksplikatsioon_summad!B12</f>
        <v>2467.6999999999998</v>
      </c>
    </row>
    <row r="21" spans="1:3" x14ac:dyDescent="0.25">
      <c r="A21" s="46" t="s">
        <v>36</v>
      </c>
      <c r="B21" s="50">
        <f>Eksplikatsioon_summad!B13</f>
        <v>8063</v>
      </c>
    </row>
    <row r="22" spans="1:3" x14ac:dyDescent="0.25">
      <c r="A22" s="46" t="s">
        <v>37</v>
      </c>
      <c r="B22" s="50">
        <f>Eksplikatsioon_summad!B14</f>
        <v>7665</v>
      </c>
    </row>
    <row r="23" spans="1:3" x14ac:dyDescent="0.25">
      <c r="A23" s="46" t="s">
        <v>38</v>
      </c>
      <c r="B23" s="50">
        <f>Eksplikatsioon_summad!B15</f>
        <v>22.3</v>
      </c>
    </row>
    <row r="24" spans="1:3" x14ac:dyDescent="0.25">
      <c r="A24" s="46" t="s">
        <v>39</v>
      </c>
      <c r="B24" s="50">
        <f>Eksplikatsioon_summad!B16</f>
        <v>18.670000000000002</v>
      </c>
    </row>
    <row r="25" spans="1:3" x14ac:dyDescent="0.25">
      <c r="A25" s="11" t="s">
        <v>40</v>
      </c>
      <c r="B25" s="50">
        <f>Eksplikatsioon_summad!B17</f>
        <v>37.35</v>
      </c>
    </row>
    <row r="26" spans="1:3" x14ac:dyDescent="0.25">
      <c r="A26" s="11" t="s">
        <v>41</v>
      </c>
      <c r="B26" s="50">
        <f>Eksplikatsioon_summad!B18</f>
        <v>20.420000000000002</v>
      </c>
    </row>
    <row r="27" spans="1:3" x14ac:dyDescent="0.25">
      <c r="A27" s="11" t="s">
        <v>42</v>
      </c>
      <c r="B27" s="98">
        <f>Eksplikatsioon_summad!B19</f>
        <v>6471576.1200000001</v>
      </c>
    </row>
    <row r="28" spans="1:3" x14ac:dyDescent="0.25">
      <c r="A28" s="11" t="s">
        <v>43</v>
      </c>
      <c r="B28" s="98">
        <f>Eksplikatsioon_summad!B20</f>
        <v>529023.62</v>
      </c>
    </row>
    <row r="29" spans="1:3" x14ac:dyDescent="0.25">
      <c r="A29" s="11" t="s">
        <v>44</v>
      </c>
      <c r="B29" s="98">
        <f>Eksplikatsioon_summad!B21</f>
        <v>6471578.0300000003</v>
      </c>
    </row>
    <row r="30" spans="1:3" x14ac:dyDescent="0.25">
      <c r="A30" s="11" t="s">
        <v>45</v>
      </c>
      <c r="B30" s="98">
        <f>Eksplikatsioon_summad!B22</f>
        <v>529043.94999999995</v>
      </c>
    </row>
    <row r="31" spans="1:3" x14ac:dyDescent="0.25">
      <c r="A31" s="11" t="s">
        <v>46</v>
      </c>
      <c r="B31" s="98">
        <f>Eksplikatsioon_summad!B23</f>
        <v>6471540.0700000003</v>
      </c>
    </row>
    <row r="32" spans="1:3" x14ac:dyDescent="0.25">
      <c r="A32" s="11" t="s">
        <v>47</v>
      </c>
      <c r="B32" s="98">
        <f>Eksplikatsioon_summad!B24</f>
        <v>529037.71</v>
      </c>
    </row>
    <row r="33" spans="1:2" x14ac:dyDescent="0.25">
      <c r="A33" s="11" t="s">
        <v>48</v>
      </c>
      <c r="B33" s="98">
        <f>Eksplikatsioon_summad!B25</f>
        <v>6471539.3300000001</v>
      </c>
    </row>
    <row r="34" spans="1:2" x14ac:dyDescent="0.25">
      <c r="A34" s="11" t="s">
        <v>49</v>
      </c>
      <c r="B34" s="98">
        <f>Eksplikatsioon_summad!B26</f>
        <v>529028.37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7"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14</v>
      </c>
      <c r="B1" s="51" t="str">
        <f>IF('Hoone üldandmed'!B2="","",'Hoone üldandmed'!B2)</f>
        <v>Akadeemia tn 2, Pärnu</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29" x14ac:dyDescent="0.25">
      <c r="A3" s="10" t="s">
        <v>51</v>
      </c>
      <c r="C3" s="60"/>
    </row>
    <row r="4" spans="1:29" x14ac:dyDescent="0.25">
      <c r="A4" s="21" t="s">
        <v>52</v>
      </c>
      <c r="B4" s="52">
        <v>544.5</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53</v>
      </c>
      <c r="B5" s="52">
        <v>544.5</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54</v>
      </c>
      <c r="B6" s="47">
        <f>SUMIF(A:A,"Korruse netopind (KNP):",B:B)</f>
        <v>1715.6</v>
      </c>
    </row>
    <row r="7" spans="1:29" x14ac:dyDescent="0.25">
      <c r="A7" s="21" t="s">
        <v>55</v>
      </c>
      <c r="B7" s="47">
        <f>SUMIF(A:A,"Korruse suletud netopind (KSNP):",B:B)</f>
        <v>1661.4999999999998</v>
      </c>
    </row>
    <row r="8" spans="1:29" x14ac:dyDescent="0.25">
      <c r="A8" s="21" t="s">
        <v>56</v>
      </c>
      <c r="B8" s="47">
        <f>SUMIF(Eksplikatsioon!C:C,"TEHNOPIND",Eksplikatsioon!G:G)</f>
        <v>72.8</v>
      </c>
    </row>
    <row r="9" spans="1:29" x14ac:dyDescent="0.25">
      <c r="A9" s="21" t="s">
        <v>57</v>
      </c>
      <c r="B9" s="47">
        <f>SUMIF(A:A,"Korruse üüritav pind (KÜP):",B:B)</f>
        <v>1402.3000000000002</v>
      </c>
    </row>
    <row r="10" spans="1:29" x14ac:dyDescent="0.25">
      <c r="A10" s="21" t="s">
        <v>58</v>
      </c>
      <c r="B10" s="47">
        <f>SUMIF(A:A,"Korruse tehnopind (KTRP):",B:B)</f>
        <v>72.8</v>
      </c>
    </row>
    <row r="11" spans="1:29" x14ac:dyDescent="0.25">
      <c r="A11" s="21" t="s">
        <v>59</v>
      </c>
      <c r="B11" s="47">
        <f>SUMIF(A:A,"Korruse kasulik pind (KKP):",B:B)</f>
        <v>2116.1</v>
      </c>
      <c r="C11" s="57"/>
    </row>
    <row r="12" spans="1:29" x14ac:dyDescent="0.25">
      <c r="A12" s="21" t="s">
        <v>60</v>
      </c>
      <c r="B12" s="47">
        <f>SUMIF(A:A,"Korruse brutopind (KBP):",B:B)</f>
        <v>2467.6999999999998</v>
      </c>
      <c r="C12" s="57"/>
    </row>
    <row r="13" spans="1:29" x14ac:dyDescent="0.25">
      <c r="A13" s="21" t="s">
        <v>61</v>
      </c>
      <c r="B13" s="52">
        <v>8063</v>
      </c>
      <c r="C13" s="57"/>
    </row>
    <row r="14" spans="1:29" x14ac:dyDescent="0.25">
      <c r="A14" s="21" t="s">
        <v>62</v>
      </c>
      <c r="B14" s="52">
        <v>7665</v>
      </c>
      <c r="C14" s="57"/>
    </row>
    <row r="15" spans="1:29" x14ac:dyDescent="0.25">
      <c r="A15" s="21" t="s">
        <v>63</v>
      </c>
      <c r="B15" s="52">
        <v>22.3</v>
      </c>
      <c r="C15" s="57"/>
    </row>
    <row r="16" spans="1:29" x14ac:dyDescent="0.25">
      <c r="A16" s="21" t="s">
        <v>64</v>
      </c>
      <c r="B16" s="52">
        <v>18.670000000000002</v>
      </c>
    </row>
    <row r="17" spans="1:31" x14ac:dyDescent="0.25">
      <c r="A17" s="21" t="s">
        <v>65</v>
      </c>
      <c r="B17" s="52">
        <v>37.35</v>
      </c>
    </row>
    <row r="18" spans="1:31" x14ac:dyDescent="0.25">
      <c r="A18" s="21" t="s">
        <v>66</v>
      </c>
      <c r="B18" s="52">
        <v>20.420000000000002</v>
      </c>
    </row>
    <row r="19" spans="1:31" x14ac:dyDescent="0.25">
      <c r="A19" s="21" t="s">
        <v>67</v>
      </c>
      <c r="B19" s="99">
        <v>6471576.1200000001</v>
      </c>
      <c r="C19" s="57"/>
    </row>
    <row r="20" spans="1:31" x14ac:dyDescent="0.25">
      <c r="A20" s="21" t="s">
        <v>68</v>
      </c>
      <c r="B20" s="99">
        <v>529023.62</v>
      </c>
      <c r="C20" s="57"/>
    </row>
    <row r="21" spans="1:31" x14ac:dyDescent="0.25">
      <c r="A21" s="21" t="s">
        <v>69</v>
      </c>
      <c r="B21" s="99">
        <v>6471578.0300000003</v>
      </c>
      <c r="C21" s="57"/>
    </row>
    <row r="22" spans="1:31" x14ac:dyDescent="0.25">
      <c r="A22" s="21" t="s">
        <v>70</v>
      </c>
      <c r="B22" s="99">
        <v>529043.94999999995</v>
      </c>
      <c r="C22" s="57"/>
    </row>
    <row r="23" spans="1:31" x14ac:dyDescent="0.25">
      <c r="A23" s="21" t="s">
        <v>71</v>
      </c>
      <c r="B23" s="99">
        <v>6471540.0700000003</v>
      </c>
      <c r="C23" s="57"/>
    </row>
    <row r="24" spans="1:31" x14ac:dyDescent="0.25">
      <c r="A24" s="21" t="s">
        <v>72</v>
      </c>
      <c r="B24" s="99">
        <v>529037.71</v>
      </c>
      <c r="C24" s="57"/>
    </row>
    <row r="25" spans="1:31" x14ac:dyDescent="0.25">
      <c r="A25" s="21" t="s">
        <v>73</v>
      </c>
      <c r="B25" s="99">
        <v>6471539.3300000001</v>
      </c>
      <c r="C25" s="57"/>
    </row>
    <row r="26" spans="1:31" x14ac:dyDescent="0.25">
      <c r="A26" s="21" t="s">
        <v>74</v>
      </c>
      <c r="B26" s="99">
        <v>529028.37</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106.99999999999999</v>
      </c>
      <c r="AC30" s="23">
        <f>AC29</f>
        <v>0</v>
      </c>
    </row>
    <row r="31" spans="1:31" x14ac:dyDescent="0.25">
      <c r="A31" s="21" t="str">
        <f>IF(A30="","",Tabelid!D3)</f>
        <v>Korruse vertikaalsete ühendusteede pind (KÜTP):</v>
      </c>
      <c r="B31" s="47">
        <f>IF(A31="","",SUMIFS(Eksplikatsioon!F:F,Eksplikatsioon!A:A,AC31,Eksplikatsioon!C:C,Tabelid!E3))</f>
        <v>15.1</v>
      </c>
      <c r="D31" s="39"/>
      <c r="AC31" s="23">
        <f t="shared" ref="AC31:AC38" si="0">AC30</f>
        <v>0</v>
      </c>
    </row>
    <row r="32" spans="1:31" x14ac:dyDescent="0.25">
      <c r="A32" s="21" t="str">
        <f>IF(A31="","",Tabelid!D4)</f>
        <v>Korruse tehnopind (KTRP):</v>
      </c>
      <c r="B32" s="47">
        <f>IF(A32="","",SUMIFS(Eksplikatsioon!F:F,Eksplikatsioon!A:A,AC32,Eksplikatsioon!C:C,Tabelid!E4))</f>
        <v>18.5</v>
      </c>
      <c r="D32" s="39"/>
      <c r="AC32" s="23">
        <f t="shared" si="0"/>
        <v>0</v>
      </c>
    </row>
    <row r="33" spans="1:29" x14ac:dyDescent="0.25">
      <c r="A33" s="21" t="str">
        <f>IF(A32="","",Tabelid!D5)</f>
        <v>Korruse netopind (KNP):</v>
      </c>
      <c r="B33" s="47">
        <f>IF(A33="","",SUM(B30:B32)+B38)</f>
        <v>140.59999999999997</v>
      </c>
      <c r="D33" s="39"/>
      <c r="E33" s="26"/>
      <c r="AC33" s="23">
        <f t="shared" si="0"/>
        <v>0</v>
      </c>
    </row>
    <row r="34" spans="1:29" x14ac:dyDescent="0.25">
      <c r="A34" s="21" t="str">
        <f>IF(A33="","",Tabelid!D6)</f>
        <v>Korruse suletud netopind (KSNP):</v>
      </c>
      <c r="B34" s="47">
        <f>IF(A34="","",SUMIFS(Eksplikatsioon!G:G,Eksplikatsioon!A:A,AC34))</f>
        <v>134.79999999999998</v>
      </c>
      <c r="D34" s="39"/>
      <c r="AC34" s="23">
        <f>AC33</f>
        <v>0</v>
      </c>
    </row>
    <row r="35" spans="1:29" x14ac:dyDescent="0.25">
      <c r="A35" s="21" t="str">
        <f>IF(A33="","",Tabelid!D7)</f>
        <v>Korruse kasulik pind (KKP):</v>
      </c>
      <c r="B35" s="52">
        <v>171.4</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206.1</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317.8</v>
      </c>
      <c r="D40" s="39"/>
      <c r="AC40" s="23">
        <f>AC39</f>
        <v>1</v>
      </c>
    </row>
    <row r="41" spans="1:29" x14ac:dyDescent="0.25">
      <c r="A41" s="21" t="str">
        <f>IF(A40="","",Tabelid!D13)</f>
        <v>Korruse vertikaalsete ühendusteede pind (KÜTP):</v>
      </c>
      <c r="B41" s="47">
        <f>IF(A41="","",SUMIFS(Eksplikatsioon!F:F,Eksplikatsioon!A:A,AC41,Eksplikatsioon!C:C,Tabelid!E13))</f>
        <v>52.400000000000006</v>
      </c>
      <c r="D41" s="39"/>
      <c r="AC41" s="23">
        <f t="shared" ref="AC41:AC48" si="1">AC40</f>
        <v>1</v>
      </c>
    </row>
    <row r="42" spans="1:29" x14ac:dyDescent="0.25">
      <c r="A42" s="21" t="str">
        <f>IF(A41="","",Tabelid!D14)</f>
        <v>Korruse tehnopind (KTRP):</v>
      </c>
      <c r="B42" s="47">
        <f>IF(A42="","",SUMIFS(Eksplikatsioon!F:F,Eksplikatsioon!A:A,AC42,Eksplikatsioon!C:C,Tabelid!E14))</f>
        <v>13</v>
      </c>
      <c r="D42" s="39"/>
      <c r="AC42" s="23">
        <f t="shared" si="1"/>
        <v>1</v>
      </c>
    </row>
    <row r="43" spans="1:29" x14ac:dyDescent="0.25">
      <c r="A43" s="21" t="str">
        <f>IF(A42="","",Tabelid!D15)</f>
        <v>Korruse netopind (KNP):</v>
      </c>
      <c r="B43" s="47">
        <f>IF(A43="","",SUM(B40:B42)+B48)</f>
        <v>383.20000000000005</v>
      </c>
      <c r="D43" s="39"/>
      <c r="AC43" s="23">
        <f t="shared" si="1"/>
        <v>1</v>
      </c>
    </row>
    <row r="44" spans="1:29" x14ac:dyDescent="0.25">
      <c r="A44" s="21" t="str">
        <f>IF(A43="","",Tabelid!D16)</f>
        <v>Korruse suletud netopind (KSNP):</v>
      </c>
      <c r="B44" s="47">
        <f>IF(A44="","",SUMIFS(Eksplikatsioon!G:G,Eksplikatsioon!A:A,AC44))</f>
        <v>372.69999999999987</v>
      </c>
      <c r="D44" s="39"/>
      <c r="AC44" s="23">
        <f>AC43</f>
        <v>1</v>
      </c>
    </row>
    <row r="45" spans="1:29" x14ac:dyDescent="0.25">
      <c r="A45" s="21" t="str">
        <f>IF(A43="","",Tabelid!D17)</f>
        <v>Korruse kasulik pind (KKP):</v>
      </c>
      <c r="B45" s="52">
        <v>424.1</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494.5</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374.00000000000006</v>
      </c>
      <c r="AC50" s="23">
        <f>AC49</f>
        <v>2</v>
      </c>
    </row>
    <row r="51" spans="1:29" x14ac:dyDescent="0.25">
      <c r="A51" s="21" t="str">
        <f>IF(A50="","",Tabelid!D23)</f>
        <v>Korruse vertikaalsete ühendusteede pind (KÜTP):</v>
      </c>
      <c r="B51" s="47">
        <f>IF(A51="","",SUMIFS(Eksplikatsioon!F:F,Eksplikatsioon!A:A,AC51,Eksplikatsioon!C:C,Tabelid!E23))</f>
        <v>55.2</v>
      </c>
      <c r="AC51" s="23">
        <f t="shared" ref="AC51:AC58" si="2">AC50</f>
        <v>2</v>
      </c>
    </row>
    <row r="52" spans="1:29" x14ac:dyDescent="0.25">
      <c r="A52" s="21" t="str">
        <f>IF(A51="","",Tabelid!D24)</f>
        <v>Korruse tehnopind (KTRP):</v>
      </c>
      <c r="B52" s="47">
        <f>IF(A52="","",SUMIFS(Eksplikatsioon!F:F,Eksplikatsioon!A:A,AC52,Eksplikatsioon!C:C,Tabelid!E24))</f>
        <v>5.3</v>
      </c>
      <c r="AC52" s="23">
        <f t="shared" si="2"/>
        <v>2</v>
      </c>
    </row>
    <row r="53" spans="1:29" x14ac:dyDescent="0.25">
      <c r="A53" s="21" t="str">
        <f>IF(A52="","",Tabelid!D25)</f>
        <v>Korruse netopind (KNP):</v>
      </c>
      <c r="B53" s="47">
        <f>IF(A53="","",SUM(B50:B52)+B58)</f>
        <v>434.50000000000006</v>
      </c>
      <c r="AC53" s="23">
        <f t="shared" si="2"/>
        <v>2</v>
      </c>
    </row>
    <row r="54" spans="1:29" x14ac:dyDescent="0.25">
      <c r="A54" s="21" t="str">
        <f>IF(A53="","",Tabelid!D26)</f>
        <v>Korruse suletud netopind (KSNP):</v>
      </c>
      <c r="B54" s="47">
        <f>IF(A54="","",SUMIFS(Eksplikatsioon!G:G,Eksplikatsioon!A:A,AC54))</f>
        <v>425.7</v>
      </c>
      <c r="AC54" s="23">
        <f>AC53</f>
        <v>2</v>
      </c>
    </row>
    <row r="55" spans="1:29" x14ac:dyDescent="0.25">
      <c r="A55" s="21" t="str">
        <f>IF(A53="","",Tabelid!D27)</f>
        <v>Korruse kasulik pind (KKP):</v>
      </c>
      <c r="B55" s="52">
        <v>473.8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544.4</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207.00000000000003</v>
      </c>
      <c r="AC60" s="23">
        <f>AC59</f>
        <v>3</v>
      </c>
    </row>
    <row r="61" spans="1:29" x14ac:dyDescent="0.25">
      <c r="A61" s="21" t="str">
        <f>IF(A60="","",Tabelid!D33)</f>
        <v>Korruse vertikaalsete ühendusteede pind (KÜTP):</v>
      </c>
      <c r="B61" s="47">
        <f>IF(A61="","",SUMIFS(Eksplikatsioon!F:F,Eksplikatsioon!A:A,AC61,Eksplikatsioon!C:C,Tabelid!E33))</f>
        <v>43</v>
      </c>
      <c r="AC61" s="23">
        <f t="shared" ref="AC61:AC68" si="3">AC60</f>
        <v>3</v>
      </c>
    </row>
    <row r="62" spans="1:29" x14ac:dyDescent="0.25">
      <c r="A62" s="21" t="str">
        <f>IF(A61="","",Tabelid!D34)</f>
        <v>Korruse tehnopind (KTRP):</v>
      </c>
      <c r="B62" s="47">
        <f>IF(A62="","",SUMIFS(Eksplikatsioon!F:F,Eksplikatsioon!A:A,AC62,Eksplikatsioon!C:C,Tabelid!E34))</f>
        <v>0</v>
      </c>
      <c r="AC62" s="23">
        <f t="shared" si="3"/>
        <v>3</v>
      </c>
    </row>
    <row r="63" spans="1:29" x14ac:dyDescent="0.25">
      <c r="A63" s="21" t="str">
        <f>IF(A62="","",Tabelid!D35)</f>
        <v>Korruse netopind (KNP):</v>
      </c>
      <c r="B63" s="47">
        <f>IF(A63="","",SUM(B60:B62)+B68)</f>
        <v>250.00000000000003</v>
      </c>
      <c r="AC63" s="23">
        <f t="shared" si="3"/>
        <v>3</v>
      </c>
    </row>
    <row r="64" spans="1:29" x14ac:dyDescent="0.25">
      <c r="A64" s="21" t="str">
        <f>IF(A63="","",Tabelid!D36)</f>
        <v>Korruse suletud netopind (KSNP):</v>
      </c>
      <c r="B64" s="47">
        <f>IF(A64="","",SUMIFS(Eksplikatsioon!G:G,Eksplikatsioon!A:A,AC64))</f>
        <v>240.89999999999995</v>
      </c>
      <c r="AC64" s="23">
        <f>AC63</f>
        <v>3</v>
      </c>
    </row>
    <row r="65" spans="1:29" x14ac:dyDescent="0.25">
      <c r="A65" s="21" t="str">
        <f>IF(A63="","",Tabelid!D37)</f>
        <v>Korruse kasulik pind (KKP):</v>
      </c>
      <c r="B65" s="52">
        <v>290.3</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360.7</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198.29999999999998</v>
      </c>
      <c r="AC70" s="23">
        <f>AC69</f>
        <v>4</v>
      </c>
    </row>
    <row r="71" spans="1:29" x14ac:dyDescent="0.25">
      <c r="A71" s="21" t="str">
        <f>IF(A70="","",Tabelid!D43)</f>
        <v>Korruse vertikaalsete ühendusteede pind (KÜTP):</v>
      </c>
      <c r="B71" s="47">
        <f>IF(A71="","",SUMIFS(Eksplikatsioon!F:F,Eksplikatsioon!A:A,AC71,Eksplikatsioon!C:C,Tabelid!E43))</f>
        <v>46.9</v>
      </c>
      <c r="AC71" s="23">
        <f t="shared" ref="AC71:AC78" si="4">AC70</f>
        <v>4</v>
      </c>
    </row>
    <row r="72" spans="1:29" x14ac:dyDescent="0.25">
      <c r="A72" s="21" t="str">
        <f>IF(A71="","",Tabelid!D44)</f>
        <v>Korruse tehnopind (KTRP):</v>
      </c>
      <c r="B72" s="47">
        <f>IF(A72="","",SUMIFS(Eksplikatsioon!F:F,Eksplikatsioon!A:A,AC72,Eksplikatsioon!C:C,Tabelid!E44))</f>
        <v>0</v>
      </c>
      <c r="AC72" s="23">
        <f t="shared" si="4"/>
        <v>4</v>
      </c>
    </row>
    <row r="73" spans="1:29" x14ac:dyDescent="0.25">
      <c r="A73" s="21" t="str">
        <f>IF(A72="","",Tabelid!D45)</f>
        <v>Korruse netopind (KNP):</v>
      </c>
      <c r="B73" s="47">
        <f>IF(A73="","",SUM(B70:B72)+B78)</f>
        <v>245.2</v>
      </c>
      <c r="AC73" s="23">
        <f t="shared" si="4"/>
        <v>4</v>
      </c>
    </row>
    <row r="74" spans="1:29" x14ac:dyDescent="0.25">
      <c r="A74" s="21" t="str">
        <f>IF(A73="","",Tabelid!D46)</f>
        <v>Korruse suletud netopind (KSNP):</v>
      </c>
      <c r="B74" s="47">
        <f>IF(A74="","",SUMIFS(Eksplikatsioon!G:G,Eksplikatsioon!A:A,AC74))</f>
        <v>235.2</v>
      </c>
      <c r="AC74" s="23">
        <f>AC73</f>
        <v>4</v>
      </c>
    </row>
    <row r="75" spans="1:29" x14ac:dyDescent="0.25">
      <c r="A75" s="21" t="str">
        <f>IF(A73="","",Tabelid!D47)</f>
        <v>Korruse kasulik pind (KKP):</v>
      </c>
      <c r="B75" s="52">
        <v>467.9</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534.5</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198.20000000000002</v>
      </c>
      <c r="AC80" s="23">
        <f>AC79</f>
        <v>5</v>
      </c>
    </row>
    <row r="81" spans="1:29" x14ac:dyDescent="0.25">
      <c r="A81" s="21" t="str">
        <f>IF(A80="","",Tabelid!D53)</f>
        <v>Korruse vertikaalsete ühendusteede pind (KÜTP):</v>
      </c>
      <c r="B81" s="47">
        <f>IF(A81="","",SUMIFS(Eksplikatsioon!F:F,Eksplikatsioon!A:A,AC81,Eksplikatsioon!C:C,Tabelid!E53))</f>
        <v>27.9</v>
      </c>
      <c r="AC81" s="23">
        <f t="shared" ref="AC81:AC88" si="5">AC80</f>
        <v>5</v>
      </c>
    </row>
    <row r="82" spans="1:29" x14ac:dyDescent="0.25">
      <c r="A82" s="21" t="str">
        <f>IF(A81="","",Tabelid!D54)</f>
        <v>Korruse tehnopind (KTRP):</v>
      </c>
      <c r="B82" s="47">
        <f>IF(A82="","",SUMIFS(Eksplikatsioon!F:F,Eksplikatsioon!A:A,AC82,Eksplikatsioon!C:C,Tabelid!E54))</f>
        <v>0</v>
      </c>
      <c r="AC82" s="23">
        <f t="shared" si="5"/>
        <v>5</v>
      </c>
    </row>
    <row r="83" spans="1:29" x14ac:dyDescent="0.25">
      <c r="A83" s="21" t="str">
        <f>IF(A82="","",Tabelid!D55)</f>
        <v>Korruse netopind (KNP):</v>
      </c>
      <c r="B83" s="47">
        <f>IF(A83="","",SUM(B80:B82)+B88)</f>
        <v>226.10000000000002</v>
      </c>
      <c r="AC83" s="23">
        <f t="shared" si="5"/>
        <v>5</v>
      </c>
    </row>
    <row r="84" spans="1:29" x14ac:dyDescent="0.25">
      <c r="A84" s="21" t="str">
        <f>IF(A83="","",Tabelid!D56)</f>
        <v>Korruse suletud netopind (KSNP):</v>
      </c>
      <c r="B84" s="47">
        <f>IF(A84="","",SUMIFS(Eksplikatsioon!G:G,Eksplikatsioon!A:A,AC84))</f>
        <v>216.20000000000002</v>
      </c>
      <c r="AC84" s="23">
        <f>AC83</f>
        <v>5</v>
      </c>
    </row>
    <row r="85" spans="1:29" x14ac:dyDescent="0.25">
      <c r="A85" s="21" t="str">
        <f>IF(A83="","",Tabelid!D57)</f>
        <v>Korruse kasulik pind (KKP):</v>
      </c>
      <c r="B85" s="52">
        <v>251.4</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279.3</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28.4</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6. Korrus</v>
      </c>
      <c r="AC89" s="23">
        <f>IFERROR(IF(FIND(".",A89)=3,LEFT(A89,2),LEFT(A89,1))*1,"")</f>
        <v>6</v>
      </c>
    </row>
    <row r="90" spans="1:29" x14ac:dyDescent="0.25">
      <c r="A90" s="21" t="str">
        <f>IF(A89="","",Tabelid!D62)</f>
        <v>Korruse üüritav pind (KÜP):</v>
      </c>
      <c r="B90" s="47">
        <f>IF(A90="","",SUMIFS(Eksplikatsioon!F:F,Eksplikatsioon!A:A,AC90,Eksplikatsioon!C:C,Tabelid!E62))</f>
        <v>0</v>
      </c>
      <c r="AC90" s="23">
        <f>AC89</f>
        <v>6</v>
      </c>
    </row>
    <row r="91" spans="1:29" x14ac:dyDescent="0.25">
      <c r="A91" s="21" t="str">
        <f>IF(A90="","",Tabelid!D63)</f>
        <v>Korruse vertikaalsete ühendusteede pind (KÜTP):</v>
      </c>
      <c r="B91" s="47">
        <f>IF(A91="","",SUMIFS(Eksplikatsioon!F:F,Eksplikatsioon!A:A,AC91,Eksplikatsioon!C:C,Tabelid!E63))</f>
        <v>0</v>
      </c>
      <c r="AC91" s="23">
        <f t="shared" ref="AC91:AC98" si="6">AC90</f>
        <v>6</v>
      </c>
    </row>
    <row r="92" spans="1:29" x14ac:dyDescent="0.25">
      <c r="A92" s="21" t="str">
        <f>IF(A91="","",Tabelid!D64)</f>
        <v>Korruse tehnopind (KTRP):</v>
      </c>
      <c r="B92" s="47">
        <f>IF(A92="","",SUMIFS(Eksplikatsioon!F:F,Eksplikatsioon!A:A,AC92,Eksplikatsioon!C:C,Tabelid!E64))</f>
        <v>36</v>
      </c>
      <c r="AC92" s="23">
        <f t="shared" si="6"/>
        <v>6</v>
      </c>
    </row>
    <row r="93" spans="1:29" x14ac:dyDescent="0.25">
      <c r="A93" s="21" t="str">
        <f>IF(A92="","",Tabelid!D65)</f>
        <v>Korruse netopind (KNP):</v>
      </c>
      <c r="B93" s="47">
        <f>IF(A93="","",SUM(B90:B92)+B98)</f>
        <v>36</v>
      </c>
      <c r="AC93" s="23">
        <f t="shared" si="6"/>
        <v>6</v>
      </c>
    </row>
    <row r="94" spans="1:29" x14ac:dyDescent="0.25">
      <c r="A94" s="21" t="str">
        <f>IF(A93="","",Tabelid!D66)</f>
        <v>Korruse suletud netopind (KSNP):</v>
      </c>
      <c r="B94" s="47">
        <f>IF(A94="","",SUMIFS(Eksplikatsioon!G:G,Eksplikatsioon!A:A,AC94))</f>
        <v>36</v>
      </c>
      <c r="AC94" s="23">
        <f>AC93</f>
        <v>6</v>
      </c>
    </row>
    <row r="95" spans="1:29" x14ac:dyDescent="0.25">
      <c r="A95" s="21" t="str">
        <f>IF(A93="","",Tabelid!D67)</f>
        <v>Korruse kasulik pind (KKP):</v>
      </c>
      <c r="B95" s="52">
        <v>37.200000000000003</v>
      </c>
      <c r="D95" s="22"/>
      <c r="E95" s="22"/>
      <c r="F95" s="22"/>
      <c r="G95" s="22"/>
      <c r="H95" s="22"/>
      <c r="I95" s="22"/>
      <c r="J95" s="22"/>
      <c r="K95" s="22"/>
      <c r="L95" s="22"/>
      <c r="M95" s="22"/>
      <c r="N95" s="22"/>
      <c r="O95" s="22"/>
      <c r="P95" s="22"/>
      <c r="Q95" s="22"/>
      <c r="R95" s="22"/>
      <c r="S95" s="22"/>
      <c r="T95" s="22"/>
      <c r="U95" s="22"/>
      <c r="V95" s="22"/>
      <c r="W95" s="22"/>
      <c r="X95" s="22"/>
      <c r="Y95" s="22"/>
      <c r="Z95" s="22"/>
      <c r="AA95" s="22"/>
      <c r="AC95" s="23">
        <f>AC93</f>
        <v>6</v>
      </c>
    </row>
    <row r="96" spans="1:29" x14ac:dyDescent="0.25">
      <c r="A96" s="21" t="str">
        <f>IF(A95="","",Tabelid!D68)</f>
        <v>Korruse brutopind (KBP):</v>
      </c>
      <c r="B96" s="52">
        <v>48.2</v>
      </c>
      <c r="D96" s="22"/>
      <c r="E96" s="22"/>
      <c r="F96" s="22"/>
      <c r="G96" s="22"/>
      <c r="H96" s="22"/>
      <c r="I96" s="22"/>
      <c r="J96" s="22"/>
      <c r="K96" s="22"/>
      <c r="L96" s="22"/>
      <c r="M96" s="22"/>
      <c r="N96" s="22"/>
      <c r="O96" s="22"/>
      <c r="P96" s="22"/>
      <c r="Q96" s="22"/>
      <c r="R96" s="22"/>
      <c r="S96" s="22"/>
      <c r="T96" s="22"/>
      <c r="U96" s="22"/>
      <c r="V96" s="22"/>
      <c r="W96" s="22"/>
      <c r="X96" s="22"/>
      <c r="Y96" s="22"/>
      <c r="Z96" s="22"/>
      <c r="AA96" s="22"/>
      <c r="AC96" s="23">
        <f t="shared" si="6"/>
        <v>6</v>
      </c>
    </row>
    <row r="97" spans="1:29" x14ac:dyDescent="0.25">
      <c r="A97" s="21" t="str">
        <f>IF(A96="","",Tabelid!D69)</f>
        <v>Korruse avatud netopind (KANP):</v>
      </c>
      <c r="B97" s="47">
        <f>IF(A97="","",SUMIFS(Eksplikatsioon!F:F,Eksplikatsioon!A:A,AC97,Eksplikatsioon!C:C,Tabelid!E69))</f>
        <v>0</v>
      </c>
      <c r="AC97" s="23">
        <f t="shared" si="6"/>
        <v>6</v>
      </c>
    </row>
    <row r="98" spans="1:29" x14ac:dyDescent="0.25">
      <c r="A98" s="21" t="str">
        <f>IF(A97="","",Tabelid!D70)</f>
        <v>Korruse passiivne vakantsus (KPV):</v>
      </c>
      <c r="B98" s="47">
        <f>IF(A98="","",SUMIFS(Eksplikatsioon!F:F,Eksplikatsioon!A:A,AC98,Eksplikatsioon!C:C,Tabelid!E70))</f>
        <v>0</v>
      </c>
      <c r="AC98" s="23">
        <f t="shared" si="6"/>
        <v>6</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E1" sqref="E1"/>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customWidth="1" outlineLevel="2"/>
    <col min="34" max="34" width="9.140625" style="9" customWidth="1" outlineLevel="1"/>
    <col min="35" max="16384" width="9.140625" style="9"/>
  </cols>
  <sheetData>
    <row r="1" spans="1:37" x14ac:dyDescent="0.25">
      <c r="A1" s="8" t="s">
        <v>14</v>
      </c>
      <c r="B1" s="13" t="str">
        <f>IF('Hoone üldandmed'!B2="","",'Hoone üldandmed'!B2)</f>
        <v>Akadeemia tn 2, Pärnu</v>
      </c>
      <c r="H1" s="33"/>
    </row>
    <row r="2" spans="1:37" x14ac:dyDescent="0.25">
      <c r="A2" s="10"/>
      <c r="B2" s="20"/>
      <c r="H2" s="33"/>
    </row>
    <row r="3" spans="1:37" x14ac:dyDescent="0.25">
      <c r="A3" s="61" t="s">
        <v>75</v>
      </c>
      <c r="B3" s="62" t="s">
        <v>76</v>
      </c>
      <c r="C3" s="61" t="s">
        <v>77</v>
      </c>
      <c r="D3" s="63" t="s">
        <v>78</v>
      </c>
      <c r="E3" s="63" t="s">
        <v>79</v>
      </c>
      <c r="F3" s="104" t="s">
        <v>80</v>
      </c>
      <c r="G3" s="64" t="s">
        <v>81</v>
      </c>
      <c r="H3" s="61" t="s">
        <v>82</v>
      </c>
      <c r="I3" s="61"/>
      <c r="J3" s="61"/>
      <c r="K3" s="61"/>
      <c r="L3" s="61"/>
      <c r="M3" s="61"/>
      <c r="O3" s="31" t="s">
        <v>83</v>
      </c>
      <c r="P3" s="31"/>
      <c r="Q3" s="31"/>
      <c r="R3" s="31"/>
      <c r="S3" s="31"/>
      <c r="T3" s="31"/>
      <c r="U3" s="31"/>
      <c r="V3" s="31"/>
      <c r="W3" s="31"/>
      <c r="X3" s="31"/>
      <c r="Y3" s="31"/>
      <c r="Z3" s="31"/>
      <c r="AA3" s="31"/>
      <c r="AB3" s="31"/>
      <c r="AC3" s="31"/>
      <c r="AD3" s="31"/>
      <c r="AE3" s="31"/>
      <c r="AF3" s="31"/>
      <c r="AG3" s="31"/>
    </row>
    <row r="4" spans="1:37" ht="43.5" customHeight="1" x14ac:dyDescent="0.25">
      <c r="A4" s="16" t="s">
        <v>84</v>
      </c>
      <c r="B4" s="17" t="s">
        <v>85</v>
      </c>
      <c r="C4" s="16" t="s">
        <v>86</v>
      </c>
      <c r="D4" s="16" t="s">
        <v>87</v>
      </c>
      <c r="E4" s="16" t="s">
        <v>88</v>
      </c>
      <c r="F4" s="48" t="s">
        <v>89</v>
      </c>
      <c r="G4" s="48" t="s">
        <v>90</v>
      </c>
      <c r="H4" s="16" t="s">
        <v>91</v>
      </c>
      <c r="I4" s="16" t="s">
        <v>92</v>
      </c>
      <c r="J4" s="105" t="s">
        <v>93</v>
      </c>
      <c r="K4" s="16" t="s">
        <v>2</v>
      </c>
      <c r="L4" s="16" t="s">
        <v>3</v>
      </c>
      <c r="M4" s="16" t="s">
        <v>94</v>
      </c>
      <c r="N4" s="16"/>
      <c r="O4" s="28" t="str">
        <f ca="1">IF(INDIRECT("'Lepingu lisa'!R"&amp;COLUMN()-10&amp;"C49",FALSE)="","",INDIRECT("'Lepingu lisa'!R"&amp;COLUMN()-12&amp;"C49",FALSE))</f>
        <v>Rahandusministeerium</v>
      </c>
      <c r="P4" s="28" t="str">
        <f t="shared" ref="P4:AG4" ca="1" si="0">IF(INDIRECT("'Lepingu lisa'!R"&amp;COLUMN()-10&amp;"C49",FALSE)="","",INDIRECT("'Lepingu lisa'!R"&amp;COLUMN()-12&amp;"C49",FALSE))</f>
        <v>Aktiivne vakantsus</v>
      </c>
      <c r="Q4" s="28" t="str">
        <f t="shared" ca="1" si="0"/>
        <v/>
      </c>
      <c r="R4" s="28" t="str">
        <f t="shared" ca="1" si="0"/>
        <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19</v>
      </c>
      <c r="B5" s="19" t="s">
        <v>95</v>
      </c>
      <c r="C5" s="18" t="s">
        <v>96</v>
      </c>
      <c r="D5" s="18" t="s">
        <v>97</v>
      </c>
      <c r="E5" s="18" t="s">
        <v>98</v>
      </c>
      <c r="F5" s="49">
        <v>40.299999999999997</v>
      </c>
      <c r="G5" s="49">
        <v>40.299999999999997</v>
      </c>
      <c r="H5" s="18"/>
      <c r="I5" s="11" t="str">
        <f>LEFT(Tabel1[[#This Row],[Ruumi tüüp (TALO Tüüpruumide nimestik)]],2)</f>
        <v>59</v>
      </c>
      <c r="J5" s="22" t="s">
        <v>4</v>
      </c>
      <c r="K5" s="18" t="s">
        <v>10</v>
      </c>
      <c r="L5" s="11" t="str">
        <f>IFERROR(VLOOKUP(Tabel1[[#This Row],[Üürnik]],'Lepingu lisa'!$AW$3:$AX$22,2,FALSE),"")</f>
        <v>AKADEEMIA2_21</v>
      </c>
      <c r="M5" s="11" t="str">
        <f>IFERROR(VLOOKUP(Tabel1[[#This Row],[Jaotus]],Tabelid!L:M,2,FALSE),"")</f>
        <v>NONE</v>
      </c>
      <c r="N5" s="11"/>
      <c r="O5" s="32">
        <v>0</v>
      </c>
      <c r="P5" s="32">
        <v>0</v>
      </c>
      <c r="Q5" s="32">
        <v>0</v>
      </c>
      <c r="R5" s="32">
        <v>0</v>
      </c>
      <c r="S5" s="32">
        <v>0</v>
      </c>
      <c r="T5" s="32"/>
      <c r="U5" s="32"/>
      <c r="V5" s="32"/>
      <c r="W5" s="32"/>
      <c r="X5" s="32"/>
      <c r="Y5" s="32"/>
      <c r="Z5" s="32"/>
      <c r="AA5" s="32"/>
      <c r="AB5" s="32"/>
      <c r="AC5" s="32"/>
      <c r="AD5" s="32"/>
      <c r="AE5" s="32"/>
      <c r="AF5" s="32"/>
      <c r="AG5" s="32"/>
    </row>
    <row r="6" spans="1:37" x14ac:dyDescent="0.25">
      <c r="A6" s="18" t="s">
        <v>19</v>
      </c>
      <c r="B6" s="19" t="s">
        <v>99</v>
      </c>
      <c r="C6" s="18" t="s">
        <v>100</v>
      </c>
      <c r="D6" s="18" t="s">
        <v>101</v>
      </c>
      <c r="E6" s="18" t="s">
        <v>102</v>
      </c>
      <c r="F6" s="49">
        <v>10.3</v>
      </c>
      <c r="G6" s="49">
        <v>10.3</v>
      </c>
      <c r="H6" s="18"/>
      <c r="I6" s="11" t="str">
        <f>LEFT(Tabel1[[#This Row],[Ruumi tüüp (TALO Tüüpruumide nimestik)]],2)</f>
        <v>97</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19</v>
      </c>
      <c r="B7" s="19" t="s">
        <v>103</v>
      </c>
      <c r="C7" s="18" t="s">
        <v>96</v>
      </c>
      <c r="D7" s="18" t="s">
        <v>104</v>
      </c>
      <c r="E7" s="18" t="s">
        <v>105</v>
      </c>
      <c r="F7" s="49">
        <v>9.1999999999999993</v>
      </c>
      <c r="G7" s="49">
        <v>9.1999999999999993</v>
      </c>
      <c r="H7" s="18" t="s">
        <v>106</v>
      </c>
      <c r="I7" s="11" t="str">
        <f>LEFT(Tabel1[[#This Row],[Ruumi tüüp (TALO Tüüpruumide nimestik)]],2)</f>
        <v>23</v>
      </c>
      <c r="J7" s="22" t="s">
        <v>4</v>
      </c>
      <c r="K7" s="18" t="s">
        <v>10</v>
      </c>
      <c r="L7" s="11" t="str">
        <f>IFERROR(VLOOKUP(Tabel1[[#This Row],[Üürnik]],'Lepingu lisa'!$AW$3:$AX$22,2,FALSE),"")</f>
        <v>AKADEEMIA2_21</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25">
      <c r="A8" s="18" t="s">
        <v>19</v>
      </c>
      <c r="B8" s="19" t="s">
        <v>107</v>
      </c>
      <c r="C8" s="18" t="s">
        <v>96</v>
      </c>
      <c r="D8" s="18" t="s">
        <v>104</v>
      </c>
      <c r="E8" s="18" t="s">
        <v>105</v>
      </c>
      <c r="F8" s="49">
        <v>3.1</v>
      </c>
      <c r="G8" s="49">
        <v>0</v>
      </c>
      <c r="H8" s="18"/>
      <c r="I8" s="11" t="str">
        <f>LEFT(Tabel1[[#This Row],[Ruumi tüüp (TALO Tüüpruumide nimestik)]],2)</f>
        <v>23</v>
      </c>
      <c r="J8" s="22" t="s">
        <v>4</v>
      </c>
      <c r="K8" s="18" t="s">
        <v>10</v>
      </c>
      <c r="L8" s="11" t="str">
        <f>IFERROR(VLOOKUP(Tabel1[[#This Row],[Üürnik]],'Lepingu lisa'!$AW$3:$AX$22,2,FALSE),"")</f>
        <v>AKADEEMIA2_21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t="s">
        <v>19</v>
      </c>
      <c r="B9" s="19" t="s">
        <v>108</v>
      </c>
      <c r="C9" s="18" t="s">
        <v>96</v>
      </c>
      <c r="D9" s="18" t="s">
        <v>109</v>
      </c>
      <c r="E9" s="18" t="s">
        <v>110</v>
      </c>
      <c r="F9" s="49">
        <v>16.100000000000001</v>
      </c>
      <c r="G9" s="49">
        <v>16</v>
      </c>
      <c r="H9" s="18"/>
      <c r="I9" s="11" t="str">
        <f>LEFT(Tabel1[[#This Row],[Ruumi tüüp (TALO Tüüpruumide nimestik)]],2)</f>
        <v>91</v>
      </c>
      <c r="J9" s="22" t="s">
        <v>4</v>
      </c>
      <c r="K9" s="18" t="s">
        <v>10</v>
      </c>
      <c r="L9" s="11" t="str">
        <f>IFERROR(VLOOKUP(Tabel1[[#This Row],[Üürnik]],'Lepingu lisa'!$AW$3:$AX$22,2,FALSE),"")</f>
        <v>AKADEEMIA2_21</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19</v>
      </c>
      <c r="B10" s="19" t="s">
        <v>111</v>
      </c>
      <c r="C10" s="18" t="s">
        <v>112</v>
      </c>
      <c r="D10" s="18" t="s">
        <v>113</v>
      </c>
      <c r="E10" s="18" t="s">
        <v>114</v>
      </c>
      <c r="F10" s="49">
        <v>15.1</v>
      </c>
      <c r="G10" s="49">
        <v>15.1</v>
      </c>
      <c r="H10" s="18"/>
      <c r="I10" s="11" t="str">
        <f>LEFT(Tabel1[[#This Row],[Ruumi tüüp (TALO Tüüpruumide nimestik)]],2)</f>
        <v>92</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19</v>
      </c>
      <c r="B11" s="19" t="s">
        <v>115</v>
      </c>
      <c r="C11" s="18" t="s">
        <v>96</v>
      </c>
      <c r="D11" s="18" t="s">
        <v>116</v>
      </c>
      <c r="E11" s="18" t="s">
        <v>117</v>
      </c>
      <c r="F11" s="49">
        <v>16.5</v>
      </c>
      <c r="G11" s="49">
        <v>15.7</v>
      </c>
      <c r="H11" s="18"/>
      <c r="I11" s="11" t="str">
        <f>LEFT(Tabel1[[#This Row],[Ruumi tüüp (TALO Tüüpruumide nimestik)]],2)</f>
        <v>72</v>
      </c>
      <c r="J11" s="22" t="s">
        <v>4</v>
      </c>
      <c r="K11" s="18" t="s">
        <v>10</v>
      </c>
      <c r="L11" s="11" t="str">
        <f>IFERROR(VLOOKUP(Tabel1[[#This Row],[Üürnik]],'Lepingu lisa'!$AW$3:$AX$22,2,FALSE),"")</f>
        <v>AKADEEMIA2_21</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19</v>
      </c>
      <c r="B12" s="19" t="s">
        <v>118</v>
      </c>
      <c r="C12" s="18" t="s">
        <v>96</v>
      </c>
      <c r="D12" s="18" t="s">
        <v>119</v>
      </c>
      <c r="E12" s="18" t="s">
        <v>120</v>
      </c>
      <c r="F12" s="49">
        <v>2</v>
      </c>
      <c r="G12" s="49">
        <v>1.9</v>
      </c>
      <c r="H12" s="18"/>
      <c r="I12" s="11" t="str">
        <f>LEFT(Tabel1[[#This Row],[Ruumi tüüp (TALO Tüüpruumide nimestik)]],2)</f>
        <v>86</v>
      </c>
      <c r="J12" s="22" t="s">
        <v>4</v>
      </c>
      <c r="K12" s="18" t="s">
        <v>10</v>
      </c>
      <c r="L12" s="11" t="str">
        <f>IFERROR(VLOOKUP(Tabel1[[#This Row],[Üürnik]],'Lepingu lisa'!$AW$3:$AX$22,2,FALSE),"")</f>
        <v>AKADEEMIA2_21</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19</v>
      </c>
      <c r="B13" s="19" t="s">
        <v>121</v>
      </c>
      <c r="C13" s="18" t="s">
        <v>96</v>
      </c>
      <c r="D13" s="18" t="s">
        <v>122</v>
      </c>
      <c r="E13" s="18" t="s">
        <v>123</v>
      </c>
      <c r="F13" s="49">
        <v>1.9</v>
      </c>
      <c r="G13" s="49">
        <v>1.7</v>
      </c>
      <c r="H13" s="18"/>
      <c r="I13" s="11" t="str">
        <f>LEFT(Tabel1[[#This Row],[Ruumi tüüp (TALO Tüüpruumide nimestik)]],2)</f>
        <v>73</v>
      </c>
      <c r="J13" s="22" t="s">
        <v>4</v>
      </c>
      <c r="K13" s="18" t="s">
        <v>10</v>
      </c>
      <c r="L13" s="11" t="str">
        <f>IFERROR(VLOOKUP(Tabel1[[#This Row],[Üürnik]],'Lepingu lisa'!$AW$3:$AX$22,2,FALSE),"")</f>
        <v>AKADEEMIA2_21</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19</v>
      </c>
      <c r="B14" s="19" t="s">
        <v>124</v>
      </c>
      <c r="C14" s="18" t="s">
        <v>96</v>
      </c>
      <c r="D14" s="18" t="s">
        <v>125</v>
      </c>
      <c r="E14" s="18" t="s">
        <v>126</v>
      </c>
      <c r="F14" s="49">
        <v>6.6</v>
      </c>
      <c r="G14" s="49">
        <v>6.3</v>
      </c>
      <c r="H14" s="18"/>
      <c r="I14" s="11" t="str">
        <f>LEFT(Tabel1[[#This Row],[Ruumi tüüp (TALO Tüüpruumide nimestik)]],2)</f>
        <v>71</v>
      </c>
      <c r="J14" s="22" t="s">
        <v>4</v>
      </c>
      <c r="K14" s="18" t="s">
        <v>10</v>
      </c>
      <c r="L14" s="11" t="str">
        <f>IFERROR(VLOOKUP(Tabel1[[#This Row],[Üürnik]],'Lepingu lisa'!$AW$3:$AX$22,2,FALSE),"")</f>
        <v>AKADEEMIA2_21</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19</v>
      </c>
      <c r="B15" s="19" t="s">
        <v>127</v>
      </c>
      <c r="C15" s="18" t="s">
        <v>96</v>
      </c>
      <c r="D15" s="18" t="s">
        <v>116</v>
      </c>
      <c r="E15" s="18" t="s">
        <v>117</v>
      </c>
      <c r="F15" s="49">
        <v>3.1</v>
      </c>
      <c r="G15" s="49">
        <v>2.7</v>
      </c>
      <c r="H15" s="18"/>
      <c r="I15" s="11" t="str">
        <f>LEFT(Tabel1[[#This Row],[Ruumi tüüp (TALO Tüüpruumide nimestik)]],2)</f>
        <v>72</v>
      </c>
      <c r="J15" s="22" t="s">
        <v>4</v>
      </c>
      <c r="K15" s="18" t="s">
        <v>10</v>
      </c>
      <c r="L15" s="11" t="str">
        <f>IFERROR(VLOOKUP(Tabel1[[#This Row],[Üürnik]],'Lepingu lisa'!$AW$3:$AX$22,2,FALSE),"")</f>
        <v>AKADEEMIA2_21</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19</v>
      </c>
      <c r="B16" s="19" t="s">
        <v>128</v>
      </c>
      <c r="C16" s="18" t="s">
        <v>96</v>
      </c>
      <c r="D16" s="18" t="s">
        <v>125</v>
      </c>
      <c r="E16" s="18" t="s">
        <v>126</v>
      </c>
      <c r="F16" s="49">
        <v>5.0999999999999996</v>
      </c>
      <c r="G16" s="49">
        <v>4.8</v>
      </c>
      <c r="H16" s="18"/>
      <c r="I16" s="11" t="str">
        <f>LEFT(Tabel1[[#This Row],[Ruumi tüüp (TALO Tüüpruumide nimestik)]],2)</f>
        <v>71</v>
      </c>
      <c r="J16" s="22" t="s">
        <v>4</v>
      </c>
      <c r="K16" s="18" t="s">
        <v>10</v>
      </c>
      <c r="L16" s="11" t="str">
        <f>IFERROR(VLOOKUP(Tabel1[[#This Row],[Üürnik]],'Lepingu lisa'!$AW$3:$AX$22,2,FALSE),"")</f>
        <v>AKADEEMIA2_21</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19</v>
      </c>
      <c r="B17" s="19" t="s">
        <v>129</v>
      </c>
      <c r="C17" s="18" t="s">
        <v>96</v>
      </c>
      <c r="D17" s="18" t="s">
        <v>116</v>
      </c>
      <c r="E17" s="18" t="s">
        <v>117</v>
      </c>
      <c r="F17" s="49">
        <v>3.1</v>
      </c>
      <c r="G17" s="49">
        <v>2.6</v>
      </c>
      <c r="H17" s="18"/>
      <c r="I17" s="11" t="str">
        <f>LEFT(Tabel1[[#This Row],[Ruumi tüüp (TALO Tüüpruumide nimestik)]],2)</f>
        <v>72</v>
      </c>
      <c r="J17" s="22" t="s">
        <v>4</v>
      </c>
      <c r="K17" s="18" t="s">
        <v>10</v>
      </c>
      <c r="L17" s="11" t="str">
        <f>IFERROR(VLOOKUP(Tabel1[[#This Row],[Üürnik]],'Lepingu lisa'!$AW$3:$AX$22,2,FALSE),"")</f>
        <v>AKADEEMIA2_21</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19</v>
      </c>
      <c r="B18" s="19" t="s">
        <v>130</v>
      </c>
      <c r="C18" s="18" t="s">
        <v>100</v>
      </c>
      <c r="D18" s="18" t="s">
        <v>131</v>
      </c>
      <c r="E18" s="18" t="s">
        <v>102</v>
      </c>
      <c r="F18" s="49">
        <v>8.1999999999999993</v>
      </c>
      <c r="G18" s="49">
        <v>8.1999999999999993</v>
      </c>
      <c r="H18" s="18"/>
      <c r="I18" s="11" t="str">
        <f>LEFT(Tabel1[[#This Row],[Ruumi tüüp (TALO Tüüpruumide nimestik)]],2)</f>
        <v>97</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132</v>
      </c>
      <c r="B19" s="19" t="s">
        <v>133</v>
      </c>
      <c r="C19" s="18" t="s">
        <v>96</v>
      </c>
      <c r="D19" s="18" t="s">
        <v>134</v>
      </c>
      <c r="E19" s="18" t="s">
        <v>135</v>
      </c>
      <c r="F19" s="49">
        <v>6.5</v>
      </c>
      <c r="G19" s="49">
        <v>6.2</v>
      </c>
      <c r="H19" s="18"/>
      <c r="I19" s="11" t="str">
        <f>LEFT(Tabel1[[#This Row],[Ruumi tüüp (TALO Tüüpruumide nimestik)]],2)</f>
        <v>83</v>
      </c>
      <c r="J19" s="22" t="s">
        <v>4</v>
      </c>
      <c r="K19" s="18" t="s">
        <v>10</v>
      </c>
      <c r="L19" s="11" t="str">
        <f>IFERROR(VLOOKUP(Tabel1[[#This Row],[Üürnik]],'Lepingu lisa'!$AW$3:$AX$22,2,FALSE),"")</f>
        <v>AKADEEMIA2_21</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132</v>
      </c>
      <c r="B20" s="19" t="s">
        <v>136</v>
      </c>
      <c r="C20" s="18" t="s">
        <v>96</v>
      </c>
      <c r="D20" s="18" t="s">
        <v>137</v>
      </c>
      <c r="E20" s="18" t="s">
        <v>110</v>
      </c>
      <c r="F20" s="49">
        <v>31.3</v>
      </c>
      <c r="G20" s="49">
        <v>30.5</v>
      </c>
      <c r="H20" s="18"/>
      <c r="I20" s="11" t="str">
        <f>LEFT(Tabel1[[#This Row],[Ruumi tüüp (TALO Tüüpruumide nimestik)]],2)</f>
        <v>91</v>
      </c>
      <c r="J20" s="22" t="s">
        <v>4</v>
      </c>
      <c r="K20" s="18" t="s">
        <v>10</v>
      </c>
      <c r="L20" s="11" t="str">
        <f>IFERROR(VLOOKUP(Tabel1[[#This Row],[Üürnik]],'Lepingu lisa'!$AW$3:$AX$22,2,FALSE),"")</f>
        <v>AKADEEMIA2_21</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132</v>
      </c>
      <c r="B21" s="19" t="s">
        <v>138</v>
      </c>
      <c r="C21" s="18" t="s">
        <v>96</v>
      </c>
      <c r="D21" s="18" t="s">
        <v>139</v>
      </c>
      <c r="E21" s="18" t="s">
        <v>140</v>
      </c>
      <c r="F21" s="49">
        <v>9.9</v>
      </c>
      <c r="G21" s="49">
        <v>9.5</v>
      </c>
      <c r="H21" s="18"/>
      <c r="I21" s="11" t="str">
        <f>LEFT(Tabel1[[#This Row],[Ruumi tüüp (TALO Tüüpruumide nimestik)]],2)</f>
        <v>84</v>
      </c>
      <c r="J21" s="22" t="s">
        <v>4</v>
      </c>
      <c r="K21" s="18" t="s">
        <v>10</v>
      </c>
      <c r="L21" s="11" t="str">
        <f>IFERROR(VLOOKUP(Tabel1[[#This Row],[Üürnik]],'Lepingu lisa'!$AW$3:$AX$22,2,FALSE),"")</f>
        <v>AKADEEMIA2_21</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132</v>
      </c>
      <c r="B22" s="19" t="s">
        <v>141</v>
      </c>
      <c r="C22" s="18" t="s">
        <v>96</v>
      </c>
      <c r="D22" s="18" t="s">
        <v>139</v>
      </c>
      <c r="E22" s="18" t="s">
        <v>140</v>
      </c>
      <c r="F22" s="49">
        <v>6.9</v>
      </c>
      <c r="G22" s="49">
        <v>6.3</v>
      </c>
      <c r="H22" s="18"/>
      <c r="I22" s="11" t="str">
        <f>LEFT(Tabel1[[#This Row],[Ruumi tüüp (TALO Tüüpruumide nimestik)]],2)</f>
        <v>84</v>
      </c>
      <c r="J22" s="22" t="s">
        <v>4</v>
      </c>
      <c r="K22" s="18" t="s">
        <v>10</v>
      </c>
      <c r="L22" s="11" t="str">
        <f>IFERROR(VLOOKUP(Tabel1[[#This Row],[Üürnik]],'Lepingu lisa'!$AW$3:$AX$22,2,FALSE),"")</f>
        <v>AKADEEMIA2_21</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132</v>
      </c>
      <c r="B23" s="19" t="s">
        <v>142</v>
      </c>
      <c r="C23" s="18" t="s">
        <v>96</v>
      </c>
      <c r="D23" s="18" t="s">
        <v>139</v>
      </c>
      <c r="E23" s="18" t="s">
        <v>140</v>
      </c>
      <c r="F23" s="49">
        <v>57.4</v>
      </c>
      <c r="G23" s="49">
        <v>56.3</v>
      </c>
      <c r="H23" s="18"/>
      <c r="I23" s="11" t="str">
        <f>LEFT(Tabel1[[#This Row],[Ruumi tüüp (TALO Tüüpruumide nimestik)]],2)</f>
        <v>84</v>
      </c>
      <c r="J23" s="22" t="s">
        <v>4</v>
      </c>
      <c r="K23" s="18" t="s">
        <v>10</v>
      </c>
      <c r="L23" s="11" t="str">
        <f>IFERROR(VLOOKUP(Tabel1[[#This Row],[Üürnik]],'Lepingu lisa'!$AW$3:$AX$22,2,FALSE),"")</f>
        <v>AKADEEMIA2_21</v>
      </c>
      <c r="M23" s="11" t="str">
        <f>IFERROR(VLOOKUP(Tabel1[[#This Row],[Jaotus]],Tabelid!L:M,2,FALSE),"")</f>
        <v>NONE</v>
      </c>
      <c r="N23" s="11"/>
      <c r="O23" s="32">
        <v>0</v>
      </c>
      <c r="P23" s="32">
        <v>0</v>
      </c>
      <c r="Q23" s="32">
        <v>0</v>
      </c>
      <c r="R23" s="32">
        <v>0</v>
      </c>
      <c r="S23" s="32">
        <v>0</v>
      </c>
      <c r="T23" s="32"/>
      <c r="U23" s="32"/>
      <c r="V23" s="32"/>
      <c r="W23" s="32"/>
      <c r="X23" s="32"/>
      <c r="Y23" s="32"/>
      <c r="Z23" s="32"/>
      <c r="AA23" s="32"/>
      <c r="AB23" s="32"/>
      <c r="AC23" s="32"/>
      <c r="AD23" s="32"/>
      <c r="AE23" s="32"/>
      <c r="AF23" s="32"/>
      <c r="AG23" s="32"/>
    </row>
    <row r="24" spans="1:33" x14ac:dyDescent="0.25">
      <c r="A24" s="18" t="s">
        <v>132</v>
      </c>
      <c r="B24" s="19" t="s">
        <v>143</v>
      </c>
      <c r="C24" s="18" t="s">
        <v>96</v>
      </c>
      <c r="D24" s="18" t="s">
        <v>139</v>
      </c>
      <c r="E24" s="18" t="s">
        <v>140</v>
      </c>
      <c r="F24" s="49">
        <v>7.8</v>
      </c>
      <c r="G24" s="49">
        <v>7.3</v>
      </c>
      <c r="H24" s="18"/>
      <c r="I24" s="11" t="str">
        <f>LEFT(Tabel1[[#This Row],[Ruumi tüüp (TALO Tüüpruumide nimestik)]],2)</f>
        <v>84</v>
      </c>
      <c r="J24" s="22" t="s">
        <v>4</v>
      </c>
      <c r="K24" s="18" t="s">
        <v>10</v>
      </c>
      <c r="L24" s="11" t="str">
        <f>IFERROR(VLOOKUP(Tabel1[[#This Row],[Üürnik]],'Lepingu lisa'!$AW$3:$AX$22,2,FALSE),"")</f>
        <v>AKADEEMIA2_21</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132</v>
      </c>
      <c r="B25" s="19" t="s">
        <v>144</v>
      </c>
      <c r="C25" s="18" t="s">
        <v>96</v>
      </c>
      <c r="D25" s="18" t="s">
        <v>139</v>
      </c>
      <c r="E25" s="18" t="s">
        <v>140</v>
      </c>
      <c r="F25" s="49">
        <v>7.8</v>
      </c>
      <c r="G25" s="49">
        <v>7.3</v>
      </c>
      <c r="H25" s="18"/>
      <c r="I25" s="11" t="str">
        <f>LEFT(Tabel1[[#This Row],[Ruumi tüüp (TALO Tüüpruumide nimestik)]],2)</f>
        <v>84</v>
      </c>
      <c r="J25" s="22" t="s">
        <v>4</v>
      </c>
      <c r="K25" s="18" t="s">
        <v>10</v>
      </c>
      <c r="L25" s="11" t="str">
        <f>IFERROR(VLOOKUP(Tabel1[[#This Row],[Üürnik]],'Lepingu lisa'!$AW$3:$AX$22,2,FALSE),"")</f>
        <v>AKADEEMIA2_21</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132</v>
      </c>
      <c r="B26" s="19" t="s">
        <v>145</v>
      </c>
      <c r="C26" s="18" t="s">
        <v>96</v>
      </c>
      <c r="D26" s="18" t="s">
        <v>139</v>
      </c>
      <c r="E26" s="18" t="s">
        <v>140</v>
      </c>
      <c r="F26" s="49">
        <v>10.5</v>
      </c>
      <c r="G26" s="49">
        <v>10.199999999999999</v>
      </c>
      <c r="H26" s="18"/>
      <c r="I26" s="11" t="str">
        <f>LEFT(Tabel1[[#This Row],[Ruumi tüüp (TALO Tüüpruumide nimestik)]],2)</f>
        <v>84</v>
      </c>
      <c r="J26" s="22" t="s">
        <v>4</v>
      </c>
      <c r="K26" s="18" t="s">
        <v>10</v>
      </c>
      <c r="L26" s="11" t="str">
        <f>IFERROR(VLOOKUP(Tabel1[[#This Row],[Üürnik]],'Lepingu lisa'!$AW$3:$AX$22,2,FALSE),"")</f>
        <v>AKADEEMIA2_21</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132</v>
      </c>
      <c r="B27" s="19" t="s">
        <v>146</v>
      </c>
      <c r="C27" s="18" t="s">
        <v>96</v>
      </c>
      <c r="D27" s="18" t="s">
        <v>109</v>
      </c>
      <c r="E27" s="18" t="s">
        <v>110</v>
      </c>
      <c r="F27" s="49">
        <v>25.3</v>
      </c>
      <c r="G27" s="49">
        <v>24.4</v>
      </c>
      <c r="H27" s="18"/>
      <c r="I27" s="11" t="str">
        <f>LEFT(Tabel1[[#This Row],[Ruumi tüüp (TALO Tüüpruumide nimestik)]],2)</f>
        <v>91</v>
      </c>
      <c r="J27" s="22" t="s">
        <v>4</v>
      </c>
      <c r="K27" s="18" t="s">
        <v>10</v>
      </c>
      <c r="L27" s="11" t="str">
        <f>IFERROR(VLOOKUP(Tabel1[[#This Row],[Üürnik]],'Lepingu lisa'!$AW$3:$AX$22,2,FALSE),"")</f>
        <v>AKADEEMIA2_21</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132</v>
      </c>
      <c r="B28" s="19" t="s">
        <v>147</v>
      </c>
      <c r="C28" s="18" t="s">
        <v>96</v>
      </c>
      <c r="D28" s="18" t="s">
        <v>148</v>
      </c>
      <c r="E28" s="18" t="s">
        <v>149</v>
      </c>
      <c r="F28" s="49">
        <v>17</v>
      </c>
      <c r="G28" s="49">
        <v>16.600000000000001</v>
      </c>
      <c r="H28" s="18"/>
      <c r="I28" s="11" t="str">
        <f>LEFT(Tabel1[[#This Row],[Ruumi tüüp (TALO Tüüpruumide nimestik)]],2)</f>
        <v>21</v>
      </c>
      <c r="J28" s="22" t="s">
        <v>4</v>
      </c>
      <c r="K28" s="18" t="s">
        <v>10</v>
      </c>
      <c r="L28" s="11" t="str">
        <f>IFERROR(VLOOKUP(Tabel1[[#This Row],[Üürnik]],'Lepingu lisa'!$AW$3:$AX$22,2,FALSE),"")</f>
        <v>AKADEEMIA2_21</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132</v>
      </c>
      <c r="B29" s="19" t="s">
        <v>150</v>
      </c>
      <c r="C29" s="18" t="s">
        <v>96</v>
      </c>
      <c r="D29" s="18" t="s">
        <v>151</v>
      </c>
      <c r="E29" s="18" t="s">
        <v>149</v>
      </c>
      <c r="F29" s="49">
        <v>79.099999999999994</v>
      </c>
      <c r="G29" s="49">
        <v>78.099999999999994</v>
      </c>
      <c r="H29" s="18"/>
      <c r="I29" s="11" t="str">
        <f>LEFT(Tabel1[[#This Row],[Ruumi tüüp (TALO Tüüpruumide nimestik)]],2)</f>
        <v>21</v>
      </c>
      <c r="J29" s="22" t="s">
        <v>4</v>
      </c>
      <c r="K29" s="18" t="s">
        <v>10</v>
      </c>
      <c r="L29" s="11" t="str">
        <f>IFERROR(VLOOKUP(Tabel1[[#This Row],[Üürnik]],'Lepingu lisa'!$AW$3:$AX$22,2,FALSE),"")</f>
        <v>AKADEEMIA2_21</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132</v>
      </c>
      <c r="B30" s="19" t="s">
        <v>152</v>
      </c>
      <c r="C30" s="18" t="s">
        <v>96</v>
      </c>
      <c r="D30" s="18" t="s">
        <v>104</v>
      </c>
      <c r="E30" s="18" t="s">
        <v>105</v>
      </c>
      <c r="F30" s="49">
        <v>1.9</v>
      </c>
      <c r="G30" s="49">
        <v>1.6</v>
      </c>
      <c r="H30" s="18"/>
      <c r="I30" s="11" t="str">
        <f>LEFT(Tabel1[[#This Row],[Ruumi tüüp (TALO Tüüpruumide nimestik)]],2)</f>
        <v>23</v>
      </c>
      <c r="J30" s="22" t="s">
        <v>4</v>
      </c>
      <c r="K30" s="18" t="s">
        <v>10</v>
      </c>
      <c r="L30" s="11" t="str">
        <f>IFERROR(VLOOKUP(Tabel1[[#This Row],[Üürnik]],'Lepingu lisa'!$AW$3:$AX$22,2,FALSE),"")</f>
        <v>AKADEEMIA2_21</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132</v>
      </c>
      <c r="B31" s="19" t="s">
        <v>153</v>
      </c>
      <c r="C31" s="18" t="s">
        <v>96</v>
      </c>
      <c r="D31" s="18" t="s">
        <v>151</v>
      </c>
      <c r="E31" s="18" t="s">
        <v>149</v>
      </c>
      <c r="F31" s="49">
        <v>19.5</v>
      </c>
      <c r="G31" s="49">
        <v>19.3</v>
      </c>
      <c r="H31" s="18"/>
      <c r="I31" s="11" t="str">
        <f>LEFT(Tabel1[[#This Row],[Ruumi tüüp (TALO Tüüpruumide nimestik)]],2)</f>
        <v>21</v>
      </c>
      <c r="J31" s="22" t="s">
        <v>4</v>
      </c>
      <c r="K31" s="18" t="s">
        <v>10</v>
      </c>
      <c r="L31" s="11" t="str">
        <f>IFERROR(VLOOKUP(Tabel1[[#This Row],[Üürnik]],'Lepingu lisa'!$AW$3:$AX$22,2,FALSE),"")</f>
        <v>AKADEEMIA2_21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132</v>
      </c>
      <c r="B32" s="19" t="s">
        <v>154</v>
      </c>
      <c r="C32" s="18" t="s">
        <v>100</v>
      </c>
      <c r="D32" s="18" t="s">
        <v>155</v>
      </c>
      <c r="E32" s="18" t="s">
        <v>156</v>
      </c>
      <c r="F32" s="49">
        <v>13</v>
      </c>
      <c r="G32" s="49">
        <v>13</v>
      </c>
      <c r="H32" s="18"/>
      <c r="I32" s="11" t="str">
        <f>LEFT(Tabel1[[#This Row],[Ruumi tüüp (TALO Tüüpruumide nimestik)]],2)</f>
        <v>94</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132</v>
      </c>
      <c r="B33" s="19" t="s">
        <v>157</v>
      </c>
      <c r="C33" s="18" t="s">
        <v>96</v>
      </c>
      <c r="D33" s="18" t="s">
        <v>158</v>
      </c>
      <c r="E33" s="18" t="s">
        <v>110</v>
      </c>
      <c r="F33" s="49">
        <v>10.5</v>
      </c>
      <c r="G33" s="49">
        <v>9.9</v>
      </c>
      <c r="H33" s="18"/>
      <c r="I33" s="11" t="str">
        <f>LEFT(Tabel1[[#This Row],[Ruumi tüüp (TALO Tüüpruumide nimestik)]],2)</f>
        <v>91</v>
      </c>
      <c r="J33" s="22" t="s">
        <v>4</v>
      </c>
      <c r="K33" s="18" t="s">
        <v>10</v>
      </c>
      <c r="L33" s="11" t="str">
        <f>IFERROR(VLOOKUP(Tabel1[[#This Row],[Üürnik]],'Lepingu lisa'!$AW$3:$AX$22,2,FALSE),"")</f>
        <v>AKADEEMIA2_21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132</v>
      </c>
      <c r="B34" s="19" t="s">
        <v>159</v>
      </c>
      <c r="C34" s="18" t="s">
        <v>96</v>
      </c>
      <c r="D34" s="18" t="s">
        <v>151</v>
      </c>
      <c r="E34" s="18" t="s">
        <v>149</v>
      </c>
      <c r="F34" s="49">
        <v>10.9</v>
      </c>
      <c r="G34" s="49">
        <v>10.3</v>
      </c>
      <c r="H34" s="18"/>
      <c r="I34" s="11" t="str">
        <f>LEFT(Tabel1[[#This Row],[Ruumi tüüp (TALO Tüüpruumide nimestik)]],2)</f>
        <v>21</v>
      </c>
      <c r="J34" s="22" t="s">
        <v>4</v>
      </c>
      <c r="K34" s="18" t="s">
        <v>10</v>
      </c>
      <c r="L34" s="11" t="str">
        <f>IFERROR(VLOOKUP(Tabel1[[#This Row],[Üürnik]],'Lepingu lisa'!$AW$3:$AX$22,2,FALSE),"")</f>
        <v>AKADEEMIA2_21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132</v>
      </c>
      <c r="B35" s="19" t="s">
        <v>160</v>
      </c>
      <c r="C35" s="18" t="s">
        <v>96</v>
      </c>
      <c r="D35" s="18" t="s">
        <v>122</v>
      </c>
      <c r="E35" s="18" t="s">
        <v>123</v>
      </c>
      <c r="F35" s="49">
        <v>1.8</v>
      </c>
      <c r="G35" s="49">
        <v>1.4</v>
      </c>
      <c r="H35" s="18"/>
      <c r="I35" s="11" t="str">
        <f>LEFT(Tabel1[[#This Row],[Ruumi tüüp (TALO Tüüpruumide nimestik)]],2)</f>
        <v>73</v>
      </c>
      <c r="J35" s="22" t="s">
        <v>4</v>
      </c>
      <c r="K35" s="18" t="s">
        <v>10</v>
      </c>
      <c r="L35" s="11" t="str">
        <f>IFERROR(VLOOKUP(Tabel1[[#This Row],[Üürnik]],'Lepingu lisa'!$AW$3:$AX$22,2,FALSE),"")</f>
        <v>AKADEEMIA2_21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132</v>
      </c>
      <c r="B36" s="19" t="s">
        <v>161</v>
      </c>
      <c r="C36" s="18" t="s">
        <v>96</v>
      </c>
      <c r="D36" s="18" t="s">
        <v>122</v>
      </c>
      <c r="E36" s="18" t="s">
        <v>123</v>
      </c>
      <c r="F36" s="49">
        <v>1.8</v>
      </c>
      <c r="G36" s="49">
        <v>1.4</v>
      </c>
      <c r="H36" s="18"/>
      <c r="I36" s="11" t="str">
        <f>LEFT(Tabel1[[#This Row],[Ruumi tüüp (TALO Tüüpruumide nimestik)]],2)</f>
        <v>73</v>
      </c>
      <c r="J36" s="22" t="s">
        <v>4</v>
      </c>
      <c r="K36" s="18" t="s">
        <v>10</v>
      </c>
      <c r="L36" s="11" t="str">
        <f>IFERROR(VLOOKUP(Tabel1[[#This Row],[Üürnik]],'Lepingu lisa'!$AW$3:$AX$22,2,FALSE),"")</f>
        <v>AKADEEMIA2_21</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132</v>
      </c>
      <c r="B37" s="19" t="s">
        <v>162</v>
      </c>
      <c r="C37" s="18" t="s">
        <v>96</v>
      </c>
      <c r="D37" s="18" t="s">
        <v>122</v>
      </c>
      <c r="E37" s="18" t="s">
        <v>123</v>
      </c>
      <c r="F37" s="49">
        <v>3</v>
      </c>
      <c r="G37" s="49">
        <v>2.7</v>
      </c>
      <c r="H37" s="18"/>
      <c r="I37" s="11" t="str">
        <f>LEFT(Tabel1[[#This Row],[Ruumi tüüp (TALO Tüüpruumide nimestik)]],2)</f>
        <v>73</v>
      </c>
      <c r="J37" s="22" t="s">
        <v>4</v>
      </c>
      <c r="K37" s="18" t="s">
        <v>10</v>
      </c>
      <c r="L37" s="11" t="str">
        <f>IFERROR(VLOOKUP(Tabel1[[#This Row],[Üürnik]],'Lepingu lisa'!$AW$3:$AX$22,2,FALSE),"")</f>
        <v>AKADEEMIA2_21</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132</v>
      </c>
      <c r="B38" s="19" t="s">
        <v>163</v>
      </c>
      <c r="C38" s="18" t="s">
        <v>96</v>
      </c>
      <c r="D38" s="18" t="s">
        <v>122</v>
      </c>
      <c r="E38" s="18" t="s">
        <v>123</v>
      </c>
      <c r="F38" s="49">
        <v>6.1</v>
      </c>
      <c r="G38" s="49">
        <v>5.4</v>
      </c>
      <c r="H38" s="18"/>
      <c r="I38" s="11" t="str">
        <f>LEFT(Tabel1[[#This Row],[Ruumi tüüp (TALO Tüüpruumide nimestik)]],2)</f>
        <v>73</v>
      </c>
      <c r="J38" s="22" t="s">
        <v>4</v>
      </c>
      <c r="K38" s="18" t="s">
        <v>10</v>
      </c>
      <c r="L38" s="11" t="str">
        <f>IFERROR(VLOOKUP(Tabel1[[#This Row],[Üürnik]],'Lepingu lisa'!$AW$3:$AX$22,2,FALSE),"")</f>
        <v>AKADEEMIA2_21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132</v>
      </c>
      <c r="B39" s="19" t="s">
        <v>164</v>
      </c>
      <c r="C39" s="18" t="s">
        <v>112</v>
      </c>
      <c r="D39" s="18" t="s">
        <v>113</v>
      </c>
      <c r="E39" s="18" t="s">
        <v>114</v>
      </c>
      <c r="F39" s="49">
        <v>23.4</v>
      </c>
      <c r="G39" s="49">
        <v>23.4</v>
      </c>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132</v>
      </c>
      <c r="B40" s="19" t="s">
        <v>165</v>
      </c>
      <c r="C40" s="18" t="s">
        <v>112</v>
      </c>
      <c r="D40" s="18" t="s">
        <v>166</v>
      </c>
      <c r="E40" s="18" t="s">
        <v>114</v>
      </c>
      <c r="F40" s="49">
        <v>4</v>
      </c>
      <c r="G40" s="49">
        <v>4</v>
      </c>
      <c r="H40" s="18"/>
      <c r="I40" s="11" t="str">
        <f>LEFT(Tabel1[[#This Row],[Ruumi tüüp (TALO Tüüpruumide nimestik)]],2)</f>
        <v>92</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132</v>
      </c>
      <c r="B41" s="19" t="s">
        <v>167</v>
      </c>
      <c r="C41" s="18" t="s">
        <v>112</v>
      </c>
      <c r="D41" s="18" t="s">
        <v>113</v>
      </c>
      <c r="E41" s="18" t="s">
        <v>114</v>
      </c>
      <c r="F41" s="49">
        <v>20.8</v>
      </c>
      <c r="G41" s="49">
        <v>20.8</v>
      </c>
      <c r="H41" s="18"/>
      <c r="I41" s="11" t="str">
        <f>LEFT(Tabel1[[#This Row],[Ruumi tüüp (TALO Tüüpruumide nimestik)]],2)</f>
        <v>92</v>
      </c>
      <c r="J41" s="22"/>
      <c r="K41" s="18"/>
      <c r="L41" s="11" t="str">
        <f>IFERROR(VLOOKUP(Tabel1[[#This Row],[Üürnik]],'Lepingu lisa'!$AW$3:$AX$22,2,FALSE),"")</f>
        <v/>
      </c>
      <c r="M41" s="11" t="str">
        <f>IFERROR(VLOOKUP(Tabel1[[#This Row],[Jaotus]],Tabelid!L:M,2,FALSE),"")</f>
        <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132</v>
      </c>
      <c r="B42" s="19" t="s">
        <v>168</v>
      </c>
      <c r="C42" s="18" t="s">
        <v>112</v>
      </c>
      <c r="D42" s="18" t="s">
        <v>113</v>
      </c>
      <c r="E42" s="18" t="s">
        <v>114</v>
      </c>
      <c r="F42" s="49">
        <v>4.2</v>
      </c>
      <c r="G42" s="49">
        <v>4.2</v>
      </c>
      <c r="H42" s="18"/>
      <c r="I42" s="11" t="str">
        <f>LEFT(Tabel1[[#This Row],[Ruumi tüüp (TALO Tüüpruumide nimestik)]],2)</f>
        <v>92</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132</v>
      </c>
      <c r="B43" s="19" t="s">
        <v>169</v>
      </c>
      <c r="C43" s="18" t="s">
        <v>96</v>
      </c>
      <c r="D43" s="18" t="s">
        <v>134</v>
      </c>
      <c r="E43" s="18" t="s">
        <v>135</v>
      </c>
      <c r="F43" s="49">
        <v>2.8</v>
      </c>
      <c r="G43" s="49">
        <v>2.6</v>
      </c>
      <c r="H43" s="18"/>
      <c r="I43" s="11" t="str">
        <f>LEFT(Tabel1[[#This Row],[Ruumi tüüp (TALO Tüüpruumide nimestik)]],2)</f>
        <v>83</v>
      </c>
      <c r="J43" s="22" t="s">
        <v>4</v>
      </c>
      <c r="K43" s="18" t="s">
        <v>10</v>
      </c>
      <c r="L43" s="11" t="str">
        <f>IFERROR(VLOOKUP(Tabel1[[#This Row],[Üürnik]],'Lepingu lisa'!$AW$3:$AX$22,2,FALSE),"")</f>
        <v>AKADEEMIA2_21</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170</v>
      </c>
      <c r="B44" s="19" t="s">
        <v>171</v>
      </c>
      <c r="C44" s="18" t="s">
        <v>96</v>
      </c>
      <c r="D44" s="18" t="s">
        <v>151</v>
      </c>
      <c r="E44" s="18" t="s">
        <v>149</v>
      </c>
      <c r="F44" s="49">
        <v>22.3</v>
      </c>
      <c r="G44" s="49">
        <v>21.1</v>
      </c>
      <c r="H44" s="18"/>
      <c r="I44" s="11" t="str">
        <f>LEFT(Tabel1[[#This Row],[Ruumi tüüp (TALO Tüüpruumide nimestik)]],2)</f>
        <v>21</v>
      </c>
      <c r="J44" s="22" t="s">
        <v>4</v>
      </c>
      <c r="K44" s="18" t="s">
        <v>10</v>
      </c>
      <c r="L44" s="11" t="str">
        <f>IFERROR(VLOOKUP(Tabel1[[#This Row],[Üürnik]],'Lepingu lisa'!$AW$3:$AX$22,2,FALSE),"")</f>
        <v>AKADEEMIA2_21</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170</v>
      </c>
      <c r="B45" s="19" t="s">
        <v>172</v>
      </c>
      <c r="C45" s="18" t="s">
        <v>96</v>
      </c>
      <c r="D45" s="18" t="s">
        <v>151</v>
      </c>
      <c r="E45" s="18" t="s">
        <v>149</v>
      </c>
      <c r="F45" s="49">
        <v>31.6</v>
      </c>
      <c r="G45" s="49">
        <v>30.9</v>
      </c>
      <c r="H45" s="18"/>
      <c r="I45" s="11" t="str">
        <f>LEFT(Tabel1[[#This Row],[Ruumi tüüp (TALO Tüüpruumide nimestik)]],2)</f>
        <v>21</v>
      </c>
      <c r="J45" s="22" t="s">
        <v>4</v>
      </c>
      <c r="K45" s="18" t="s">
        <v>10</v>
      </c>
      <c r="L45" s="11" t="str">
        <f>IFERROR(VLOOKUP(Tabel1[[#This Row],[Üürnik]],'Lepingu lisa'!$AW$3:$AX$22,2,FALSE),"")</f>
        <v>AKADEEMIA2_21</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170</v>
      </c>
      <c r="B46" s="19" t="s">
        <v>173</v>
      </c>
      <c r="C46" s="18" t="s">
        <v>96</v>
      </c>
      <c r="D46" s="18" t="s">
        <v>151</v>
      </c>
      <c r="E46" s="18" t="s">
        <v>149</v>
      </c>
      <c r="F46" s="49">
        <v>25.9</v>
      </c>
      <c r="G46" s="49">
        <v>25.4</v>
      </c>
      <c r="H46" s="18"/>
      <c r="I46" s="11" t="str">
        <f>LEFT(Tabel1[[#This Row],[Ruumi tüüp (TALO Tüüpruumide nimestik)]],2)</f>
        <v>21</v>
      </c>
      <c r="J46" s="22" t="s">
        <v>4</v>
      </c>
      <c r="K46" s="18" t="s">
        <v>10</v>
      </c>
      <c r="L46" s="11" t="str">
        <f>IFERROR(VLOOKUP(Tabel1[[#This Row],[Üürnik]],'Lepingu lisa'!$AW$3:$AX$22,2,FALSE),"")</f>
        <v>AKADEEMIA2_21</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170</v>
      </c>
      <c r="B47" s="19" t="s">
        <v>174</v>
      </c>
      <c r="C47" s="18" t="s">
        <v>96</v>
      </c>
      <c r="D47" s="18" t="s">
        <v>151</v>
      </c>
      <c r="E47" s="18" t="s">
        <v>149</v>
      </c>
      <c r="F47" s="49">
        <v>73.099999999999994</v>
      </c>
      <c r="G47" s="49">
        <v>72.099999999999994</v>
      </c>
      <c r="H47" s="18"/>
      <c r="I47" s="11" t="str">
        <f>LEFT(Tabel1[[#This Row],[Ruumi tüüp (TALO Tüüpruumide nimestik)]],2)</f>
        <v>21</v>
      </c>
      <c r="J47" s="22" t="s">
        <v>4</v>
      </c>
      <c r="K47" s="18" t="s">
        <v>10</v>
      </c>
      <c r="L47" s="11" t="str">
        <f>IFERROR(VLOOKUP(Tabel1[[#This Row],[Üürnik]],'Lepingu lisa'!$AW$3:$AX$22,2,FALSE),"")</f>
        <v>AKADEEMIA2_21</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170</v>
      </c>
      <c r="B48" s="19" t="s">
        <v>175</v>
      </c>
      <c r="C48" s="18" t="s">
        <v>96</v>
      </c>
      <c r="D48" s="18" t="s">
        <v>104</v>
      </c>
      <c r="E48" s="18" t="s">
        <v>105</v>
      </c>
      <c r="F48" s="49">
        <v>1.9</v>
      </c>
      <c r="G48" s="49">
        <v>1.7</v>
      </c>
      <c r="H48" s="18" t="s">
        <v>176</v>
      </c>
      <c r="I48" s="11" t="str">
        <f>LEFT(Tabel1[[#This Row],[Ruumi tüüp (TALO Tüüpruumide nimestik)]],2)</f>
        <v>23</v>
      </c>
      <c r="J48" s="22" t="s">
        <v>4</v>
      </c>
      <c r="K48" s="18" t="s">
        <v>10</v>
      </c>
      <c r="L48" s="11" t="str">
        <f>IFERROR(VLOOKUP(Tabel1[[#This Row],[Üürnik]],'Lepingu lisa'!$AW$3:$AX$22,2,FALSE),"")</f>
        <v>AKADEEMIA2_21</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170</v>
      </c>
      <c r="B49" s="19" t="s">
        <v>177</v>
      </c>
      <c r="C49" s="18" t="s">
        <v>96</v>
      </c>
      <c r="D49" s="18" t="s">
        <v>109</v>
      </c>
      <c r="E49" s="18" t="s">
        <v>110</v>
      </c>
      <c r="F49" s="49">
        <v>33.799999999999997</v>
      </c>
      <c r="G49" s="49">
        <v>32.5</v>
      </c>
      <c r="H49" s="18"/>
      <c r="I49" s="11" t="str">
        <f>LEFT(Tabel1[[#This Row],[Ruumi tüüp (TALO Tüüpruumide nimestik)]],2)</f>
        <v>91</v>
      </c>
      <c r="J49" s="22" t="s">
        <v>4</v>
      </c>
      <c r="K49" s="18" t="s">
        <v>10</v>
      </c>
      <c r="L49" s="11" t="str">
        <f>IFERROR(VLOOKUP(Tabel1[[#This Row],[Üürnik]],'Lepingu lisa'!$AW$3:$AX$22,2,FALSE),"")</f>
        <v>AKADEEMIA2_21</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170</v>
      </c>
      <c r="B50" s="19" t="s">
        <v>178</v>
      </c>
      <c r="C50" s="18" t="s">
        <v>96</v>
      </c>
      <c r="D50" s="18" t="s">
        <v>179</v>
      </c>
      <c r="E50" s="18" t="s">
        <v>180</v>
      </c>
      <c r="F50" s="49">
        <v>136.30000000000001</v>
      </c>
      <c r="G50" s="49">
        <v>134.19999999999999</v>
      </c>
      <c r="H50" s="18" t="s">
        <v>181</v>
      </c>
      <c r="I50" s="11" t="str">
        <f>LEFT(Tabel1[[#This Row],[Ruumi tüüp (TALO Tüüpruumide nimestik)]],2)</f>
        <v>34</v>
      </c>
      <c r="J50" s="22" t="s">
        <v>4</v>
      </c>
      <c r="K50" s="18" t="s">
        <v>10</v>
      </c>
      <c r="L50" s="11" t="str">
        <f>IFERROR(VLOOKUP(Tabel1[[#This Row],[Üürnik]],'Lepingu lisa'!$AW$3:$AX$22,2,FALSE),"")</f>
        <v>AKADEEMIA2_21</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170</v>
      </c>
      <c r="B51" s="19" t="s">
        <v>182</v>
      </c>
      <c r="C51" s="18" t="s">
        <v>96</v>
      </c>
      <c r="D51" s="18" t="s">
        <v>183</v>
      </c>
      <c r="E51" s="18" t="s">
        <v>184</v>
      </c>
      <c r="F51" s="49">
        <v>29.5</v>
      </c>
      <c r="G51" s="49">
        <v>29.5</v>
      </c>
      <c r="H51" s="18" t="s">
        <v>185</v>
      </c>
      <c r="I51" s="11" t="str">
        <f>LEFT(Tabel1[[#This Row],[Ruumi tüüp (TALO Tüüpruumide nimestik)]],2)</f>
        <v>64</v>
      </c>
      <c r="J51" s="22" t="s">
        <v>4</v>
      </c>
      <c r="K51" s="18" t="s">
        <v>10</v>
      </c>
      <c r="L51" s="11" t="str">
        <f>IFERROR(VLOOKUP(Tabel1[[#This Row],[Üürnik]],'Lepingu lisa'!$AW$3:$AX$22,2,FALSE),"")</f>
        <v>AKADEEMIA2_21</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170</v>
      </c>
      <c r="B52" s="19" t="s">
        <v>186</v>
      </c>
      <c r="C52" s="18" t="s">
        <v>96</v>
      </c>
      <c r="D52" s="18" t="s">
        <v>104</v>
      </c>
      <c r="E52" s="18" t="s">
        <v>105</v>
      </c>
      <c r="F52" s="49">
        <v>7.5</v>
      </c>
      <c r="G52" s="49">
        <v>6.9</v>
      </c>
      <c r="H52" s="18" t="s">
        <v>187</v>
      </c>
      <c r="I52" s="11" t="str">
        <f>LEFT(Tabel1[[#This Row],[Ruumi tüüp (TALO Tüüpruumide nimestik)]],2)</f>
        <v>23</v>
      </c>
      <c r="J52" s="22" t="s">
        <v>4</v>
      </c>
      <c r="K52" s="18" t="s">
        <v>10</v>
      </c>
      <c r="L52" s="11" t="str">
        <f>IFERROR(VLOOKUP(Tabel1[[#This Row],[Üürnik]],'Lepingu lisa'!$AW$3:$AX$22,2,FALSE),"")</f>
        <v>AKADEEMIA2_21</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170</v>
      </c>
      <c r="B53" s="19" t="s">
        <v>188</v>
      </c>
      <c r="C53" s="18" t="s">
        <v>96</v>
      </c>
      <c r="D53" s="18" t="s">
        <v>104</v>
      </c>
      <c r="E53" s="18" t="s">
        <v>105</v>
      </c>
      <c r="F53" s="49">
        <v>4.8</v>
      </c>
      <c r="G53" s="49">
        <v>4.4000000000000004</v>
      </c>
      <c r="H53" s="18" t="s">
        <v>187</v>
      </c>
      <c r="I53" s="11" t="str">
        <f>LEFT(Tabel1[[#This Row],[Ruumi tüüp (TALO Tüüpruumide nimestik)]],2)</f>
        <v>23</v>
      </c>
      <c r="J53" s="22" t="s">
        <v>4</v>
      </c>
      <c r="K53" s="18" t="s">
        <v>10</v>
      </c>
      <c r="L53" s="11" t="str">
        <f>IFERROR(VLOOKUP(Tabel1[[#This Row],[Üürnik]],'Lepingu lisa'!$AW$3:$AX$22,2,FALSE),"")</f>
        <v>AKADEEMIA2_21</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170</v>
      </c>
      <c r="B54" s="19" t="s">
        <v>189</v>
      </c>
      <c r="C54" s="18" t="s">
        <v>100</v>
      </c>
      <c r="D54" s="18" t="s">
        <v>190</v>
      </c>
      <c r="E54" s="18" t="s">
        <v>191</v>
      </c>
      <c r="F54" s="49">
        <v>5.3</v>
      </c>
      <c r="G54" s="49">
        <v>5.3</v>
      </c>
      <c r="H54" s="18"/>
      <c r="I54" s="11" t="str">
        <f>LEFT(Tabel1[[#This Row],[Ruumi tüüp (TALO Tüüpruumide nimestik)]],2)</f>
        <v>96</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170</v>
      </c>
      <c r="B55" s="19" t="s">
        <v>192</v>
      </c>
      <c r="C55" s="18" t="s">
        <v>112</v>
      </c>
      <c r="D55" s="18" t="s">
        <v>113</v>
      </c>
      <c r="E55" s="18" t="s">
        <v>114</v>
      </c>
      <c r="F55" s="49">
        <v>7.1</v>
      </c>
      <c r="G55" s="49">
        <v>7.1</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170</v>
      </c>
      <c r="B56" s="19" t="s">
        <v>193</v>
      </c>
      <c r="C56" s="18" t="s">
        <v>112</v>
      </c>
      <c r="D56" s="18" t="s">
        <v>113</v>
      </c>
      <c r="E56" s="18" t="s">
        <v>114</v>
      </c>
      <c r="F56" s="49">
        <v>23.5</v>
      </c>
      <c r="G56" s="49">
        <v>23.5</v>
      </c>
      <c r="H56" s="18"/>
      <c r="I56" s="11" t="str">
        <f>LEFT(Tabel1[[#This Row],[Ruumi tüüp (TALO Tüüpruumide nimestik)]],2)</f>
        <v>92</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170</v>
      </c>
      <c r="B57" s="19" t="s">
        <v>194</v>
      </c>
      <c r="C57" s="18" t="s">
        <v>112</v>
      </c>
      <c r="D57" s="18" t="s">
        <v>166</v>
      </c>
      <c r="E57" s="18" t="s">
        <v>114</v>
      </c>
      <c r="F57" s="49">
        <v>4</v>
      </c>
      <c r="G57" s="49">
        <v>4</v>
      </c>
      <c r="H57" s="18"/>
      <c r="I57" s="11" t="str">
        <f>LEFT(Tabel1[[#This Row],[Ruumi tüüp (TALO Tüüpruumide nimestik)]],2)</f>
        <v>92</v>
      </c>
      <c r="J57" s="22"/>
      <c r="K57" s="18"/>
      <c r="L57" s="11" t="str">
        <f>IFERROR(VLOOKUP(Tabel1[[#This Row],[Üürnik]],'Lepingu lisa'!$AW$3:$AX$22,2,FALSE),"")</f>
        <v/>
      </c>
      <c r="M57" s="11" t="str">
        <f>IFERROR(VLOOKUP(Tabel1[[#This Row],[Jaotus]],Tabelid!L:M,2,FALSE),"")</f>
        <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170</v>
      </c>
      <c r="B58" s="19" t="s">
        <v>195</v>
      </c>
      <c r="C58" s="18" t="s">
        <v>96</v>
      </c>
      <c r="D58" s="18" t="s">
        <v>116</v>
      </c>
      <c r="E58" s="18" t="s">
        <v>117</v>
      </c>
      <c r="F58" s="49">
        <v>2.8</v>
      </c>
      <c r="G58" s="49">
        <v>2.4</v>
      </c>
      <c r="H58" s="18"/>
      <c r="I58" s="11" t="str">
        <f>LEFT(Tabel1[[#This Row],[Ruumi tüüp (TALO Tüüpruumide nimestik)]],2)</f>
        <v>72</v>
      </c>
      <c r="J58" s="22" t="s">
        <v>4</v>
      </c>
      <c r="K58" s="18" t="s">
        <v>10</v>
      </c>
      <c r="L58" s="11" t="str">
        <f>IFERROR(VLOOKUP(Tabel1[[#This Row],[Üürnik]],'Lepingu lisa'!$AW$3:$AX$22,2,FALSE),"")</f>
        <v>AKADEEMIA2_21</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170</v>
      </c>
      <c r="B59" s="19" t="s">
        <v>196</v>
      </c>
      <c r="C59" s="18" t="s">
        <v>96</v>
      </c>
      <c r="D59" s="18" t="s">
        <v>122</v>
      </c>
      <c r="E59" s="18" t="s">
        <v>123</v>
      </c>
      <c r="F59" s="49">
        <v>2.2000000000000002</v>
      </c>
      <c r="G59" s="49">
        <v>2</v>
      </c>
      <c r="H59" s="18"/>
      <c r="I59" s="11" t="str">
        <f>LEFT(Tabel1[[#This Row],[Ruumi tüüp (TALO Tüüpruumide nimestik)]],2)</f>
        <v>73</v>
      </c>
      <c r="J59" s="22" t="s">
        <v>4</v>
      </c>
      <c r="K59" s="18" t="s">
        <v>10</v>
      </c>
      <c r="L59" s="11" t="str">
        <f>IFERROR(VLOOKUP(Tabel1[[#This Row],[Üürnik]],'Lepingu lisa'!$AW$3:$AX$22,2,FALSE),"")</f>
        <v>AKADEEMIA2_21</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170</v>
      </c>
      <c r="B60" s="19" t="s">
        <v>197</v>
      </c>
      <c r="C60" s="18" t="s">
        <v>96</v>
      </c>
      <c r="D60" s="18" t="s">
        <v>122</v>
      </c>
      <c r="E60" s="18" t="s">
        <v>123</v>
      </c>
      <c r="F60" s="49">
        <v>2.2999999999999998</v>
      </c>
      <c r="G60" s="49">
        <v>2.1</v>
      </c>
      <c r="H60" s="18"/>
      <c r="I60" s="11" t="str">
        <f>LEFT(Tabel1[[#This Row],[Ruumi tüüp (TALO Tüüpruumide nimestik)]],2)</f>
        <v>73</v>
      </c>
      <c r="J60" s="22" t="s">
        <v>4</v>
      </c>
      <c r="K60" s="18" t="s">
        <v>10</v>
      </c>
      <c r="L60" s="11" t="str">
        <f>IFERROR(VLOOKUP(Tabel1[[#This Row],[Üürnik]],'Lepingu lisa'!$AW$3:$AX$22,2,FALSE),"")</f>
        <v>AKADEEMIA2_21</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170</v>
      </c>
      <c r="B61" s="19" t="s">
        <v>198</v>
      </c>
      <c r="C61" s="18" t="s">
        <v>112</v>
      </c>
      <c r="D61" s="18" t="s">
        <v>113</v>
      </c>
      <c r="E61" s="18" t="s">
        <v>114</v>
      </c>
      <c r="F61" s="49">
        <v>20.6</v>
      </c>
      <c r="G61" s="49">
        <v>20.6</v>
      </c>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199</v>
      </c>
      <c r="B62" s="19" t="s">
        <v>200</v>
      </c>
      <c r="C62" s="18" t="s">
        <v>96</v>
      </c>
      <c r="D62" s="18" t="s">
        <v>109</v>
      </c>
      <c r="E62" s="18" t="s">
        <v>110</v>
      </c>
      <c r="F62" s="49">
        <v>26.1</v>
      </c>
      <c r="G62" s="49">
        <v>24.9</v>
      </c>
      <c r="H62" s="18"/>
      <c r="I62" s="11" t="str">
        <f>LEFT(Tabel1[[#This Row],[Ruumi tüüp (TALO Tüüpruumide nimestik)]],2)</f>
        <v>91</v>
      </c>
      <c r="J62" s="22" t="s">
        <v>4</v>
      </c>
      <c r="K62" s="18" t="s">
        <v>10</v>
      </c>
      <c r="L62" s="11" t="str">
        <f>IFERROR(VLOOKUP(Tabel1[[#This Row],[Üürnik]],'Lepingu lisa'!$AW$3:$AX$22,2,FALSE),"")</f>
        <v>AKADEEMIA2_21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199</v>
      </c>
      <c r="B63" s="19" t="s">
        <v>201</v>
      </c>
      <c r="C63" s="18" t="s">
        <v>96</v>
      </c>
      <c r="D63" s="18" t="s">
        <v>104</v>
      </c>
      <c r="E63" s="18" t="s">
        <v>105</v>
      </c>
      <c r="F63" s="49">
        <v>2.4</v>
      </c>
      <c r="G63" s="49">
        <v>1.9</v>
      </c>
      <c r="H63" s="18" t="s">
        <v>202</v>
      </c>
      <c r="I63" s="11" t="str">
        <f>LEFT(Tabel1[[#This Row],[Ruumi tüüp (TALO Tüüpruumide nimestik)]],2)</f>
        <v>23</v>
      </c>
      <c r="J63" s="22" t="s">
        <v>4</v>
      </c>
      <c r="K63" s="18" t="s">
        <v>10</v>
      </c>
      <c r="L63" s="11" t="str">
        <f>IFERROR(VLOOKUP(Tabel1[[#This Row],[Üürnik]],'Lepingu lisa'!$AW$3:$AX$22,2,FALSE),"")</f>
        <v>AKADEEMIA2_21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199</v>
      </c>
      <c r="B64" s="19" t="s">
        <v>203</v>
      </c>
      <c r="C64" s="18" t="s">
        <v>96</v>
      </c>
      <c r="D64" s="18" t="s">
        <v>148</v>
      </c>
      <c r="E64" s="18" t="s">
        <v>149</v>
      </c>
      <c r="F64" s="49">
        <v>11.1</v>
      </c>
      <c r="G64" s="49">
        <v>10.1</v>
      </c>
      <c r="H64" s="18"/>
      <c r="I64" s="11" t="str">
        <f>LEFT(Tabel1[[#This Row],[Ruumi tüüp (TALO Tüüpruumide nimestik)]],2)</f>
        <v>21</v>
      </c>
      <c r="J64" s="22" t="s">
        <v>4</v>
      </c>
      <c r="K64" s="18" t="s">
        <v>10</v>
      </c>
      <c r="L64" s="11" t="str">
        <f>IFERROR(VLOOKUP(Tabel1[[#This Row],[Üürnik]],'Lepingu lisa'!$AW$3:$AX$22,2,FALSE),"")</f>
        <v>AKADEEMIA2_21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199</v>
      </c>
      <c r="B65" s="19" t="s">
        <v>204</v>
      </c>
      <c r="C65" s="18" t="s">
        <v>96</v>
      </c>
      <c r="D65" s="18" t="s">
        <v>151</v>
      </c>
      <c r="E65" s="18" t="s">
        <v>149</v>
      </c>
      <c r="F65" s="49">
        <v>31.7</v>
      </c>
      <c r="G65" s="49">
        <v>31.1</v>
      </c>
      <c r="H65" s="18"/>
      <c r="I65" s="11" t="str">
        <f>LEFT(Tabel1[[#This Row],[Ruumi tüüp (TALO Tüüpruumide nimestik)]],2)</f>
        <v>21</v>
      </c>
      <c r="J65" s="22" t="s">
        <v>4</v>
      </c>
      <c r="K65" s="18" t="s">
        <v>10</v>
      </c>
      <c r="L65" s="11" t="str">
        <f>IFERROR(VLOOKUP(Tabel1[[#This Row],[Üürnik]],'Lepingu lisa'!$AW$3:$AX$22,2,FALSE),"")</f>
        <v>AKADEEMIA2_21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199</v>
      </c>
      <c r="B66" s="19" t="s">
        <v>205</v>
      </c>
      <c r="C66" s="18" t="s">
        <v>96</v>
      </c>
      <c r="D66" s="18" t="s">
        <v>151</v>
      </c>
      <c r="E66" s="18" t="s">
        <v>149</v>
      </c>
      <c r="F66" s="49">
        <v>25.7</v>
      </c>
      <c r="G66" s="49">
        <v>25.2</v>
      </c>
      <c r="H66" s="18"/>
      <c r="I66" s="11" t="str">
        <f>LEFT(Tabel1[[#This Row],[Ruumi tüüp (TALO Tüüpruumide nimestik)]],2)</f>
        <v>21</v>
      </c>
      <c r="J66" s="22" t="s">
        <v>4</v>
      </c>
      <c r="K66" s="18" t="s">
        <v>10</v>
      </c>
      <c r="L66" s="11" t="str">
        <f>IFERROR(VLOOKUP(Tabel1[[#This Row],[Üürnik]],'Lepingu lisa'!$AW$3:$AX$22,2,FALSE),"")</f>
        <v>AKADEEMIA2_21</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199</v>
      </c>
      <c r="B67" s="19" t="s">
        <v>206</v>
      </c>
      <c r="C67" s="18" t="s">
        <v>96</v>
      </c>
      <c r="D67" s="18" t="s">
        <v>151</v>
      </c>
      <c r="E67" s="18" t="s">
        <v>149</v>
      </c>
      <c r="F67" s="49">
        <v>30.3</v>
      </c>
      <c r="G67" s="49">
        <v>29</v>
      </c>
      <c r="H67" s="18"/>
      <c r="I67" s="11" t="str">
        <f>LEFT(Tabel1[[#This Row],[Ruumi tüüp (TALO Tüüpruumide nimestik)]],2)</f>
        <v>21</v>
      </c>
      <c r="J67" s="22" t="s">
        <v>4</v>
      </c>
      <c r="K67" s="18" t="s">
        <v>10</v>
      </c>
      <c r="L67" s="11" t="str">
        <f>IFERROR(VLOOKUP(Tabel1[[#This Row],[Üürnik]],'Lepingu lisa'!$AW$3:$AX$22,2,FALSE),"")</f>
        <v>AKADEEMIA2_21</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199</v>
      </c>
      <c r="B68" s="19" t="s">
        <v>207</v>
      </c>
      <c r="C68" s="18" t="s">
        <v>96</v>
      </c>
      <c r="D68" s="18" t="s">
        <v>151</v>
      </c>
      <c r="E68" s="18" t="s">
        <v>149</v>
      </c>
      <c r="F68" s="49">
        <v>14.5</v>
      </c>
      <c r="G68" s="49">
        <v>13.5</v>
      </c>
      <c r="H68" s="18"/>
      <c r="I68" s="11" t="str">
        <f>LEFT(Tabel1[[#This Row],[Ruumi tüüp (TALO Tüüpruumide nimestik)]],2)</f>
        <v>21</v>
      </c>
      <c r="J68" s="22" t="s">
        <v>4</v>
      </c>
      <c r="K68" s="18" t="s">
        <v>10</v>
      </c>
      <c r="L68" s="11" t="str">
        <f>IFERROR(VLOOKUP(Tabel1[[#This Row],[Üürnik]],'Lepingu lisa'!$AW$3:$AX$22,2,FALSE),"")</f>
        <v>AKADEEMIA2_21</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199</v>
      </c>
      <c r="B69" s="19" t="s">
        <v>208</v>
      </c>
      <c r="C69" s="18" t="s">
        <v>96</v>
      </c>
      <c r="D69" s="18" t="s">
        <v>151</v>
      </c>
      <c r="E69" s="18" t="s">
        <v>149</v>
      </c>
      <c r="F69" s="49">
        <v>12.5</v>
      </c>
      <c r="G69" s="49">
        <v>11.7</v>
      </c>
      <c r="H69" s="18"/>
      <c r="I69" s="11" t="str">
        <f>LEFT(Tabel1[[#This Row],[Ruumi tüüp (TALO Tüüpruumide nimestik)]],2)</f>
        <v>21</v>
      </c>
      <c r="J69" s="22" t="s">
        <v>4</v>
      </c>
      <c r="K69" s="18" t="s">
        <v>10</v>
      </c>
      <c r="L69" s="11" t="str">
        <f>IFERROR(VLOOKUP(Tabel1[[#This Row],[Üürnik]],'Lepingu lisa'!$AW$3:$AX$22,2,FALSE),"")</f>
        <v>AKADEEMIA2_21</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199</v>
      </c>
      <c r="B70" s="19" t="s">
        <v>209</v>
      </c>
      <c r="C70" s="18" t="s">
        <v>96</v>
      </c>
      <c r="D70" s="18" t="s">
        <v>151</v>
      </c>
      <c r="E70" s="18" t="s">
        <v>149</v>
      </c>
      <c r="F70" s="49">
        <v>17.2</v>
      </c>
      <c r="G70" s="49">
        <v>16.7</v>
      </c>
      <c r="H70" s="18"/>
      <c r="I70" s="11" t="str">
        <f>LEFT(Tabel1[[#This Row],[Ruumi tüüp (TALO Tüüpruumide nimestik)]],2)</f>
        <v>21</v>
      </c>
      <c r="J70" s="22" t="s">
        <v>4</v>
      </c>
      <c r="K70" s="18" t="s">
        <v>10</v>
      </c>
      <c r="L70" s="11" t="str">
        <f>IFERROR(VLOOKUP(Tabel1[[#This Row],[Üürnik]],'Lepingu lisa'!$AW$3:$AX$22,2,FALSE),"")</f>
        <v>AKADEEMIA2_21</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199</v>
      </c>
      <c r="B71" s="19" t="s">
        <v>210</v>
      </c>
      <c r="C71" s="18" t="s">
        <v>96</v>
      </c>
      <c r="D71" s="18" t="s">
        <v>211</v>
      </c>
      <c r="E71" s="18" t="s">
        <v>98</v>
      </c>
      <c r="F71" s="49">
        <v>6.9</v>
      </c>
      <c r="G71" s="49">
        <v>6.7</v>
      </c>
      <c r="H71" s="18"/>
      <c r="I71" s="11" t="str">
        <f>LEFT(Tabel1[[#This Row],[Ruumi tüüp (TALO Tüüpruumide nimestik)]],2)</f>
        <v>59</v>
      </c>
      <c r="J71" s="22" t="s">
        <v>4</v>
      </c>
      <c r="K71" s="18" t="s">
        <v>10</v>
      </c>
      <c r="L71" s="11" t="str">
        <f>IFERROR(VLOOKUP(Tabel1[[#This Row],[Üürnik]],'Lepingu lisa'!$AW$3:$AX$22,2,FALSE),"")</f>
        <v>AKADEEMIA2_21</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199</v>
      </c>
      <c r="B72" s="19" t="s">
        <v>212</v>
      </c>
      <c r="C72" s="18" t="s">
        <v>96</v>
      </c>
      <c r="D72" s="18" t="s">
        <v>116</v>
      </c>
      <c r="E72" s="18" t="s">
        <v>117</v>
      </c>
      <c r="F72" s="49">
        <v>3.8</v>
      </c>
      <c r="G72" s="49">
        <v>3.3</v>
      </c>
      <c r="H72" s="18"/>
      <c r="I72" s="11" t="str">
        <f>LEFT(Tabel1[[#This Row],[Ruumi tüüp (TALO Tüüpruumide nimestik)]],2)</f>
        <v>72</v>
      </c>
      <c r="J72" s="22" t="s">
        <v>4</v>
      </c>
      <c r="K72" s="18" t="s">
        <v>10</v>
      </c>
      <c r="L72" s="11" t="str">
        <f>IFERROR(VLOOKUP(Tabel1[[#This Row],[Üürnik]],'Lepingu lisa'!$AW$3:$AX$22,2,FALSE),"")</f>
        <v>AKADEEMIA2_21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199</v>
      </c>
      <c r="B73" s="19" t="s">
        <v>213</v>
      </c>
      <c r="C73" s="18" t="s">
        <v>96</v>
      </c>
      <c r="D73" s="18" t="s">
        <v>122</v>
      </c>
      <c r="E73" s="18" t="s">
        <v>123</v>
      </c>
      <c r="F73" s="49">
        <v>2.2999999999999998</v>
      </c>
      <c r="G73" s="49">
        <v>2.1</v>
      </c>
      <c r="H73" s="18"/>
      <c r="I73" s="11" t="str">
        <f>LEFT(Tabel1[[#This Row],[Ruumi tüüp (TALO Tüüpruumide nimestik)]],2)</f>
        <v>73</v>
      </c>
      <c r="J73" s="22" t="s">
        <v>4</v>
      </c>
      <c r="K73" s="18" t="s">
        <v>10</v>
      </c>
      <c r="L73" s="11" t="str">
        <f>IFERROR(VLOOKUP(Tabel1[[#This Row],[Üürnik]],'Lepingu lisa'!$AW$3:$AX$22,2,FALSE),"")</f>
        <v>AKADEEMIA2_21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199</v>
      </c>
      <c r="B74" s="19" t="s">
        <v>214</v>
      </c>
      <c r="C74" s="18" t="s">
        <v>96</v>
      </c>
      <c r="D74" s="18" t="s">
        <v>122</v>
      </c>
      <c r="E74" s="18" t="s">
        <v>123</v>
      </c>
      <c r="F74" s="49">
        <v>2.2000000000000002</v>
      </c>
      <c r="G74" s="49">
        <v>2</v>
      </c>
      <c r="H74" s="18"/>
      <c r="I74" s="11" t="str">
        <f>LEFT(Tabel1[[#This Row],[Ruumi tüüp (TALO Tüüpruumide nimestik)]],2)</f>
        <v>73</v>
      </c>
      <c r="J74" s="22" t="s">
        <v>4</v>
      </c>
      <c r="K74" s="18" t="s">
        <v>10</v>
      </c>
      <c r="L74" s="11" t="str">
        <f>IFERROR(VLOOKUP(Tabel1[[#This Row],[Üürnik]],'Lepingu lisa'!$AW$3:$AX$22,2,FALSE),"")</f>
        <v>AKADEEMIA2_21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199</v>
      </c>
      <c r="B75" s="19" t="s">
        <v>215</v>
      </c>
      <c r="C75" s="18" t="s">
        <v>112</v>
      </c>
      <c r="D75" s="18" t="s">
        <v>113</v>
      </c>
      <c r="E75" s="18" t="s">
        <v>114</v>
      </c>
      <c r="F75" s="49">
        <v>23.6</v>
      </c>
      <c r="G75" s="49">
        <v>23.6</v>
      </c>
      <c r="H75" s="18"/>
      <c r="I75" s="11" t="str">
        <f>LEFT(Tabel1[[#This Row],[Ruumi tüüp (TALO Tüüpruumide nimestik)]],2)</f>
        <v>92</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199</v>
      </c>
      <c r="B76" s="19" t="s">
        <v>216</v>
      </c>
      <c r="C76" s="18" t="s">
        <v>112</v>
      </c>
      <c r="D76" s="18" t="s">
        <v>166</v>
      </c>
      <c r="E76" s="18" t="s">
        <v>114</v>
      </c>
      <c r="F76" s="49">
        <v>4</v>
      </c>
      <c r="G76" s="49">
        <v>4</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199</v>
      </c>
      <c r="B77" s="19" t="s">
        <v>217</v>
      </c>
      <c r="C77" s="18" t="s">
        <v>96</v>
      </c>
      <c r="D77" s="18" t="s">
        <v>151</v>
      </c>
      <c r="E77" s="18" t="s">
        <v>218</v>
      </c>
      <c r="F77" s="49">
        <v>10.3</v>
      </c>
      <c r="G77" s="49">
        <v>9.6999999999999993</v>
      </c>
      <c r="H77" s="18"/>
      <c r="I77" s="11" t="str">
        <f>LEFT(Tabel1[[#This Row],[Ruumi tüüp (TALO Tüüpruumide nimestik)]],2)</f>
        <v>22</v>
      </c>
      <c r="J77" s="22" t="s">
        <v>4</v>
      </c>
      <c r="K77" s="18" t="s">
        <v>10</v>
      </c>
      <c r="L77" s="11" t="str">
        <f>IFERROR(VLOOKUP(Tabel1[[#This Row],[Üürnik]],'Lepingu lisa'!$AW$3:$AX$22,2,FALSE),"")</f>
        <v>AKADEEMIA2_21</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199</v>
      </c>
      <c r="B78" s="19" t="s">
        <v>219</v>
      </c>
      <c r="C78" s="18" t="s">
        <v>112</v>
      </c>
      <c r="D78" s="18" t="s">
        <v>113</v>
      </c>
      <c r="E78" s="18" t="s">
        <v>114</v>
      </c>
      <c r="F78" s="49">
        <v>15.4</v>
      </c>
      <c r="G78" s="49">
        <v>15.4</v>
      </c>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199</v>
      </c>
      <c r="B79" s="19" t="s">
        <v>220</v>
      </c>
      <c r="C79" s="18" t="s">
        <v>96</v>
      </c>
      <c r="D79" s="18" t="s">
        <v>109</v>
      </c>
      <c r="E79" s="18" t="s">
        <v>110</v>
      </c>
      <c r="F79" s="49">
        <v>10</v>
      </c>
      <c r="G79" s="49">
        <v>10</v>
      </c>
      <c r="H79" s="18"/>
      <c r="I79" s="11" t="str">
        <f>LEFT(Tabel1[[#This Row],[Ruumi tüüp (TALO Tüüpruumide nimestik)]],2)</f>
        <v>91</v>
      </c>
      <c r="J79" s="22" t="s">
        <v>4</v>
      </c>
      <c r="K79" s="18" t="s">
        <v>10</v>
      </c>
      <c r="L79" s="11" t="str">
        <f>IFERROR(VLOOKUP(Tabel1[[#This Row],[Üürnik]],'Lepingu lisa'!$AW$3:$AX$22,2,FALSE),"")</f>
        <v>AKADEEMIA2_21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221</v>
      </c>
      <c r="B80" s="19" t="s">
        <v>222</v>
      </c>
      <c r="C80" s="18" t="s">
        <v>96</v>
      </c>
      <c r="D80" s="18" t="s">
        <v>109</v>
      </c>
      <c r="E80" s="18" t="s">
        <v>110</v>
      </c>
      <c r="F80" s="49">
        <v>12.2</v>
      </c>
      <c r="G80" s="49">
        <v>11.7</v>
      </c>
      <c r="H80" s="18"/>
      <c r="I80" s="11" t="str">
        <f>LEFT(Tabel1[[#This Row],[Ruumi tüüp (TALO Tüüpruumide nimestik)]],2)</f>
        <v>91</v>
      </c>
      <c r="J80" s="22" t="s">
        <v>4</v>
      </c>
      <c r="K80" s="18" t="s">
        <v>10</v>
      </c>
      <c r="L80" s="11" t="str">
        <f>IFERROR(VLOOKUP(Tabel1[[#This Row],[Üürnik]],'Lepingu lisa'!$AW$3:$AX$22,2,FALSE),"")</f>
        <v>AKADEEMIA2_21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221</v>
      </c>
      <c r="B81" s="19" t="s">
        <v>223</v>
      </c>
      <c r="C81" s="18" t="s">
        <v>96</v>
      </c>
      <c r="D81" s="18" t="s">
        <v>151</v>
      </c>
      <c r="E81" s="18" t="s">
        <v>149</v>
      </c>
      <c r="F81" s="49">
        <v>12.6</v>
      </c>
      <c r="G81" s="49">
        <v>11.4</v>
      </c>
      <c r="H81" s="18"/>
      <c r="I81" s="11" t="str">
        <f>LEFT(Tabel1[[#This Row],[Ruumi tüüp (TALO Tüüpruumide nimestik)]],2)</f>
        <v>21</v>
      </c>
      <c r="J81" s="22" t="s">
        <v>4</v>
      </c>
      <c r="K81" s="18" t="s">
        <v>10</v>
      </c>
      <c r="L81" s="11" t="str">
        <f>IFERROR(VLOOKUP(Tabel1[[#This Row],[Üürnik]],'Lepingu lisa'!$AW$3:$AX$22,2,FALSE),"")</f>
        <v>AKADEEMIA2_21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221</v>
      </c>
      <c r="B82" s="19" t="s">
        <v>224</v>
      </c>
      <c r="C82" s="18" t="s">
        <v>96</v>
      </c>
      <c r="D82" s="18" t="s">
        <v>151</v>
      </c>
      <c r="E82" s="18" t="s">
        <v>149</v>
      </c>
      <c r="F82" s="49">
        <v>11.4</v>
      </c>
      <c r="G82" s="49">
        <v>10.3</v>
      </c>
      <c r="H82" s="18"/>
      <c r="I82" s="11" t="str">
        <f>LEFT(Tabel1[[#This Row],[Ruumi tüüp (TALO Tüüpruumide nimestik)]],2)</f>
        <v>21</v>
      </c>
      <c r="J82" s="22" t="s">
        <v>4</v>
      </c>
      <c r="K82" s="18" t="s">
        <v>10</v>
      </c>
      <c r="L82" s="11" t="str">
        <f>IFERROR(VLOOKUP(Tabel1[[#This Row],[Üürnik]],'Lepingu lisa'!$AW$3:$AX$22,2,FALSE),"")</f>
        <v>AKADEEMIA2_21</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221</v>
      </c>
      <c r="B83" s="19" t="s">
        <v>225</v>
      </c>
      <c r="C83" s="18" t="s">
        <v>96</v>
      </c>
      <c r="D83" s="18" t="s">
        <v>151</v>
      </c>
      <c r="E83" s="18" t="s">
        <v>149</v>
      </c>
      <c r="F83" s="49">
        <v>23.2</v>
      </c>
      <c r="G83" s="49">
        <v>22.2</v>
      </c>
      <c r="H83" s="18"/>
      <c r="I83" s="11" t="str">
        <f>LEFT(Tabel1[[#This Row],[Ruumi tüüp (TALO Tüüpruumide nimestik)]],2)</f>
        <v>21</v>
      </c>
      <c r="J83" s="22" t="s">
        <v>4</v>
      </c>
      <c r="K83" s="18" t="s">
        <v>10</v>
      </c>
      <c r="L83" s="11" t="str">
        <f>IFERROR(VLOOKUP(Tabel1[[#This Row],[Üürnik]],'Lepingu lisa'!$AW$3:$AX$22,2,FALSE),"")</f>
        <v>AKADEEMIA2_21</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221</v>
      </c>
      <c r="B84" s="19" t="s">
        <v>226</v>
      </c>
      <c r="C84" s="18" t="s">
        <v>96</v>
      </c>
      <c r="D84" s="18" t="s">
        <v>109</v>
      </c>
      <c r="E84" s="18" t="s">
        <v>110</v>
      </c>
      <c r="F84" s="49">
        <v>22.9</v>
      </c>
      <c r="G84" s="49">
        <v>21.4</v>
      </c>
      <c r="H84" s="18"/>
      <c r="I84" s="11" t="str">
        <f>LEFT(Tabel1[[#This Row],[Ruumi tüüp (TALO Tüüpruumide nimestik)]],2)</f>
        <v>91</v>
      </c>
      <c r="J84" s="22" t="s">
        <v>4</v>
      </c>
      <c r="K84" s="18" t="s">
        <v>10</v>
      </c>
      <c r="L84" s="11" t="str">
        <f>IFERROR(VLOOKUP(Tabel1[[#This Row],[Üürnik]],'Lepingu lisa'!$AW$3:$AX$22,2,FALSE),"")</f>
        <v>AKADEEMIA2_21</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221</v>
      </c>
      <c r="B85" s="19" t="s">
        <v>227</v>
      </c>
      <c r="C85" s="18" t="s">
        <v>96</v>
      </c>
      <c r="D85" s="18" t="s">
        <v>151</v>
      </c>
      <c r="E85" s="18" t="s">
        <v>149</v>
      </c>
      <c r="F85" s="49">
        <v>11.9</v>
      </c>
      <c r="G85" s="49">
        <v>11.4</v>
      </c>
      <c r="H85" s="18"/>
      <c r="I85" s="11" t="str">
        <f>LEFT(Tabel1[[#This Row],[Ruumi tüüp (TALO Tüüpruumide nimestik)]],2)</f>
        <v>21</v>
      </c>
      <c r="J85" s="22" t="s">
        <v>4</v>
      </c>
      <c r="K85" s="18" t="s">
        <v>10</v>
      </c>
      <c r="L85" s="11" t="str">
        <f>IFERROR(VLOOKUP(Tabel1[[#This Row],[Üürnik]],'Lepingu lisa'!$AW$3:$AX$22,2,FALSE),"")</f>
        <v>AKADEEMIA2_21</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221</v>
      </c>
      <c r="B86" s="19" t="s">
        <v>228</v>
      </c>
      <c r="C86" s="18" t="s">
        <v>96</v>
      </c>
      <c r="D86" s="18" t="s">
        <v>151</v>
      </c>
      <c r="E86" s="18" t="s">
        <v>149</v>
      </c>
      <c r="F86" s="49">
        <v>14.9</v>
      </c>
      <c r="G86" s="49">
        <v>13.9</v>
      </c>
      <c r="H86" s="18"/>
      <c r="I86" s="11" t="str">
        <f>LEFT(Tabel1[[#This Row],[Ruumi tüüp (TALO Tüüpruumide nimestik)]],2)</f>
        <v>21</v>
      </c>
      <c r="J86" s="22" t="s">
        <v>4</v>
      </c>
      <c r="K86" s="18" t="s">
        <v>10</v>
      </c>
      <c r="L86" s="11" t="str">
        <f>IFERROR(VLOOKUP(Tabel1[[#This Row],[Üürnik]],'Lepingu lisa'!$AW$3:$AX$22,2,FALSE),"")</f>
        <v>AKADEEMIA2_21</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221</v>
      </c>
      <c r="B87" s="19" t="s">
        <v>229</v>
      </c>
      <c r="C87" s="18" t="s">
        <v>96</v>
      </c>
      <c r="D87" s="18" t="s">
        <v>151</v>
      </c>
      <c r="E87" s="18" t="s">
        <v>149</v>
      </c>
      <c r="F87" s="49">
        <v>13.6</v>
      </c>
      <c r="G87" s="49">
        <v>12.6</v>
      </c>
      <c r="H87" s="18"/>
      <c r="I87" s="11" t="str">
        <f>LEFT(Tabel1[[#This Row],[Ruumi tüüp (TALO Tüüpruumide nimestik)]],2)</f>
        <v>21</v>
      </c>
      <c r="J87" s="22" t="s">
        <v>4</v>
      </c>
      <c r="K87" s="18" t="s">
        <v>10</v>
      </c>
      <c r="L87" s="11" t="str">
        <f>IFERROR(VLOOKUP(Tabel1[[#This Row],[Üürnik]],'Lepingu lisa'!$AW$3:$AX$22,2,FALSE),"")</f>
        <v>AKADEEMIA2_21</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221</v>
      </c>
      <c r="B88" s="19" t="s">
        <v>230</v>
      </c>
      <c r="C88" s="18" t="s">
        <v>96</v>
      </c>
      <c r="D88" s="18" t="s">
        <v>179</v>
      </c>
      <c r="E88" s="18" t="s">
        <v>180</v>
      </c>
      <c r="F88" s="49">
        <v>28.6</v>
      </c>
      <c r="G88" s="49">
        <v>27.6</v>
      </c>
      <c r="H88" s="18"/>
      <c r="I88" s="11" t="str">
        <f>LEFT(Tabel1[[#This Row],[Ruumi tüüp (TALO Tüüpruumide nimestik)]],2)</f>
        <v>34</v>
      </c>
      <c r="J88" s="22" t="s">
        <v>4</v>
      </c>
      <c r="K88" s="18" t="s">
        <v>10</v>
      </c>
      <c r="L88" s="11" t="str">
        <f>IFERROR(VLOOKUP(Tabel1[[#This Row],[Üürnik]],'Lepingu lisa'!$AW$3:$AX$22,2,FALSE),"")</f>
        <v>AKADEEMIA2_21</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221</v>
      </c>
      <c r="B89" s="19" t="s">
        <v>231</v>
      </c>
      <c r="C89" s="18" t="s">
        <v>96</v>
      </c>
      <c r="D89" s="18" t="s">
        <v>151</v>
      </c>
      <c r="E89" s="18" t="s">
        <v>149</v>
      </c>
      <c r="F89" s="49">
        <v>31.8</v>
      </c>
      <c r="G89" s="49">
        <v>31.3</v>
      </c>
      <c r="H89" s="18"/>
      <c r="I89" s="11" t="str">
        <f>LEFT(Tabel1[[#This Row],[Ruumi tüüp (TALO Tüüpruumide nimestik)]],2)</f>
        <v>21</v>
      </c>
      <c r="J89" s="22" t="s">
        <v>4</v>
      </c>
      <c r="K89" s="18" t="s">
        <v>10</v>
      </c>
      <c r="L89" s="11" t="str">
        <f>IFERROR(VLOOKUP(Tabel1[[#This Row],[Üürnik]],'Lepingu lisa'!$AW$3:$AX$22,2,FALSE),"")</f>
        <v>AKADEEMIA2_21</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221</v>
      </c>
      <c r="B90" s="19" t="s">
        <v>232</v>
      </c>
      <c r="C90" s="18" t="s">
        <v>96</v>
      </c>
      <c r="D90" s="18" t="s">
        <v>233</v>
      </c>
      <c r="E90" s="18" t="s">
        <v>234</v>
      </c>
      <c r="F90" s="49">
        <v>6.1</v>
      </c>
      <c r="G90" s="49">
        <v>6</v>
      </c>
      <c r="H90" s="18"/>
      <c r="I90" s="11" t="str">
        <f>LEFT(Tabel1[[#This Row],[Ruumi tüüp (TALO Tüüpruumide nimestik)]],2)</f>
        <v>75</v>
      </c>
      <c r="J90" s="22" t="s">
        <v>4</v>
      </c>
      <c r="K90" s="18" t="s">
        <v>10</v>
      </c>
      <c r="L90" s="11" t="str">
        <f>IFERROR(VLOOKUP(Tabel1[[#This Row],[Üürnik]],'Lepingu lisa'!$AW$3:$AX$22,2,FALSE),"")</f>
        <v>AKADEEMIA2_21</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221</v>
      </c>
      <c r="B91" s="19" t="s">
        <v>235</v>
      </c>
      <c r="C91" s="18" t="s">
        <v>112</v>
      </c>
      <c r="D91" s="18" t="s">
        <v>113</v>
      </c>
      <c r="E91" s="18" t="s">
        <v>114</v>
      </c>
      <c r="F91" s="49">
        <v>22.2</v>
      </c>
      <c r="G91" s="49">
        <v>22.2</v>
      </c>
      <c r="H91" s="18"/>
      <c r="I91" s="11" t="str">
        <f>LEFT(Tabel1[[#This Row],[Ruumi tüüp (TALO Tüüpruumide nimestik)]],2)</f>
        <v>92</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221</v>
      </c>
      <c r="B92" s="19" t="s">
        <v>236</v>
      </c>
      <c r="C92" s="18" t="s">
        <v>112</v>
      </c>
      <c r="D92" s="18" t="s">
        <v>166</v>
      </c>
      <c r="E92" s="18" t="s">
        <v>114</v>
      </c>
      <c r="F92" s="49">
        <v>4</v>
      </c>
      <c r="G92" s="49">
        <v>4</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221</v>
      </c>
      <c r="B93" s="19" t="s">
        <v>237</v>
      </c>
      <c r="C93" s="18" t="s">
        <v>96</v>
      </c>
      <c r="D93" s="18" t="s">
        <v>122</v>
      </c>
      <c r="E93" s="18" t="s">
        <v>123</v>
      </c>
      <c r="F93" s="49">
        <v>9.1</v>
      </c>
      <c r="G93" s="49">
        <v>8.5</v>
      </c>
      <c r="H93" s="18"/>
      <c r="I93" s="11" t="str">
        <f>LEFT(Tabel1[[#This Row],[Ruumi tüüp (TALO Tüüpruumide nimestik)]],2)</f>
        <v>73</v>
      </c>
      <c r="J93" s="22" t="s">
        <v>4</v>
      </c>
      <c r="K93" s="18" t="s">
        <v>10</v>
      </c>
      <c r="L93" s="11" t="str">
        <f>IFERROR(VLOOKUP(Tabel1[[#This Row],[Üürnik]],'Lepingu lisa'!$AW$3:$AX$22,2,FALSE),"")</f>
        <v>AKADEEMIA2_21</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221</v>
      </c>
      <c r="B94" s="19" t="s">
        <v>238</v>
      </c>
      <c r="C94" s="18" t="s">
        <v>112</v>
      </c>
      <c r="D94" s="18" t="s">
        <v>113</v>
      </c>
      <c r="E94" s="18" t="s">
        <v>114</v>
      </c>
      <c r="F94" s="49">
        <v>20.7</v>
      </c>
      <c r="G94" s="49">
        <v>20.7</v>
      </c>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239</v>
      </c>
      <c r="B95" s="19" t="s">
        <v>240</v>
      </c>
      <c r="C95" s="18" t="s">
        <v>96</v>
      </c>
      <c r="D95" s="18" t="s">
        <v>109</v>
      </c>
      <c r="E95" s="18" t="s">
        <v>110</v>
      </c>
      <c r="F95" s="49">
        <v>22.1</v>
      </c>
      <c r="G95" s="49">
        <v>21</v>
      </c>
      <c r="H95" s="18"/>
      <c r="I95" s="11" t="str">
        <f>LEFT(Tabel1[[#This Row],[Ruumi tüüp (TALO Tüüpruumide nimestik)]],2)</f>
        <v>91</v>
      </c>
      <c r="J95" s="22" t="s">
        <v>4</v>
      </c>
      <c r="K95" s="18" t="s">
        <v>10</v>
      </c>
      <c r="L95" s="11" t="str">
        <f>IFERROR(VLOOKUP(Tabel1[[#This Row],[Üürnik]],'Lepingu lisa'!$AW$3:$AX$22,2,FALSE),"")</f>
        <v>AKADEEMIA2_21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239</v>
      </c>
      <c r="B96" s="19" t="s">
        <v>241</v>
      </c>
      <c r="C96" s="18" t="s">
        <v>96</v>
      </c>
      <c r="D96" s="18" t="s">
        <v>151</v>
      </c>
      <c r="E96" s="18" t="s">
        <v>149</v>
      </c>
      <c r="F96" s="49">
        <v>11.4</v>
      </c>
      <c r="G96" s="49">
        <v>10.199999999999999</v>
      </c>
      <c r="H96" s="18"/>
      <c r="I96" s="11" t="str">
        <f>LEFT(Tabel1[[#This Row],[Ruumi tüüp (TALO Tüüpruumide nimestik)]],2)</f>
        <v>21</v>
      </c>
      <c r="J96" s="22" t="s">
        <v>4</v>
      </c>
      <c r="K96" s="18" t="s">
        <v>10</v>
      </c>
      <c r="L96" s="11" t="str">
        <f>IFERROR(VLOOKUP(Tabel1[[#This Row],[Üürnik]],'Lepingu lisa'!$AW$3:$AX$22,2,FALSE),"")</f>
        <v>AKADEEMIA2_21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239</v>
      </c>
      <c r="B97" s="19" t="s">
        <v>242</v>
      </c>
      <c r="C97" s="18" t="s">
        <v>96</v>
      </c>
      <c r="D97" s="18" t="s">
        <v>151</v>
      </c>
      <c r="E97" s="18" t="s">
        <v>149</v>
      </c>
      <c r="F97" s="49">
        <v>12.5</v>
      </c>
      <c r="G97" s="49">
        <v>11.3</v>
      </c>
      <c r="H97" s="18"/>
      <c r="I97" s="11" t="str">
        <f>LEFT(Tabel1[[#This Row],[Ruumi tüüp (TALO Tüüpruumide nimestik)]],2)</f>
        <v>21</v>
      </c>
      <c r="J97" s="22" t="s">
        <v>4</v>
      </c>
      <c r="K97" s="18" t="s">
        <v>10</v>
      </c>
      <c r="L97" s="11" t="str">
        <f>IFERROR(VLOOKUP(Tabel1[[#This Row],[Üürnik]],'Lepingu lisa'!$AW$3:$AX$22,2,FALSE),"")</f>
        <v>AKADEEMIA2_21</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239</v>
      </c>
      <c r="B98" s="19" t="s">
        <v>243</v>
      </c>
      <c r="C98" s="18" t="s">
        <v>96</v>
      </c>
      <c r="D98" s="18" t="s">
        <v>151</v>
      </c>
      <c r="E98" s="18" t="s">
        <v>149</v>
      </c>
      <c r="F98" s="49">
        <v>18.3</v>
      </c>
      <c r="G98" s="49">
        <v>17.399999999999999</v>
      </c>
      <c r="H98" s="18"/>
      <c r="I98" s="11" t="str">
        <f>LEFT(Tabel1[[#This Row],[Ruumi tüüp (TALO Tüüpruumide nimestik)]],2)</f>
        <v>21</v>
      </c>
      <c r="J98" s="22" t="s">
        <v>4</v>
      </c>
      <c r="K98" s="18" t="s">
        <v>10</v>
      </c>
      <c r="L98" s="11" t="str">
        <f>IFERROR(VLOOKUP(Tabel1[[#This Row],[Üürnik]],'Lepingu lisa'!$AW$3:$AX$22,2,FALSE),"")</f>
        <v>AKADEEMIA2_21</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239</v>
      </c>
      <c r="B99" s="19" t="s">
        <v>244</v>
      </c>
      <c r="C99" s="18" t="s">
        <v>96</v>
      </c>
      <c r="D99" s="18" t="s">
        <v>109</v>
      </c>
      <c r="E99" s="18" t="s">
        <v>110</v>
      </c>
      <c r="F99" s="49">
        <v>16.2</v>
      </c>
      <c r="G99" s="49">
        <v>15.1</v>
      </c>
      <c r="H99" s="18"/>
      <c r="I99" s="11" t="str">
        <f>LEFT(Tabel1[[#This Row],[Ruumi tüüp (TALO Tüüpruumide nimestik)]],2)</f>
        <v>91</v>
      </c>
      <c r="J99" s="22" t="s">
        <v>4</v>
      </c>
      <c r="K99" s="18" t="s">
        <v>10</v>
      </c>
      <c r="L99" s="11" t="str">
        <f>IFERROR(VLOOKUP(Tabel1[[#This Row],[Üürnik]],'Lepingu lisa'!$AW$3:$AX$22,2,FALSE),"")</f>
        <v>AKADEEMIA2_21</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239</v>
      </c>
      <c r="B100" s="19" t="s">
        <v>245</v>
      </c>
      <c r="C100" s="18" t="s">
        <v>96</v>
      </c>
      <c r="D100" s="18" t="s">
        <v>151</v>
      </c>
      <c r="E100" s="18" t="s">
        <v>149</v>
      </c>
      <c r="F100" s="49">
        <v>22.3</v>
      </c>
      <c r="G100" s="49">
        <v>21.8</v>
      </c>
      <c r="H100" s="18"/>
      <c r="I100" s="11" t="str">
        <f>LEFT(Tabel1[[#This Row],[Ruumi tüüp (TALO Tüüpruumide nimestik)]],2)</f>
        <v>21</v>
      </c>
      <c r="J100" s="22" t="s">
        <v>4</v>
      </c>
      <c r="K100" s="18" t="s">
        <v>10</v>
      </c>
      <c r="L100" s="11" t="str">
        <f>IFERROR(VLOOKUP(Tabel1[[#This Row],[Üürnik]],'Lepingu lisa'!$AW$3:$AX$22,2,FALSE),"")</f>
        <v>AKADEEMIA2_21</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239</v>
      </c>
      <c r="B101" s="19" t="s">
        <v>246</v>
      </c>
      <c r="C101" s="18" t="s">
        <v>96</v>
      </c>
      <c r="D101" s="18" t="s">
        <v>151</v>
      </c>
      <c r="E101" s="18" t="s">
        <v>149</v>
      </c>
      <c r="F101" s="49">
        <v>14.5</v>
      </c>
      <c r="G101" s="49">
        <v>13.5</v>
      </c>
      <c r="H101" s="18"/>
      <c r="I101" s="11" t="str">
        <f>LEFT(Tabel1[[#This Row],[Ruumi tüüp (TALO Tüüpruumide nimestik)]],2)</f>
        <v>21</v>
      </c>
      <c r="J101" s="22" t="s">
        <v>4</v>
      </c>
      <c r="K101" s="18" t="s">
        <v>10</v>
      </c>
      <c r="L101" s="11" t="str">
        <f>IFERROR(VLOOKUP(Tabel1[[#This Row],[Üürnik]],'Lepingu lisa'!$AW$3:$AX$22,2,FALSE),"")</f>
        <v>AKADEEMIA2_21</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239</v>
      </c>
      <c r="B102" s="19" t="s">
        <v>247</v>
      </c>
      <c r="C102" s="18" t="s">
        <v>96</v>
      </c>
      <c r="D102" s="18" t="s">
        <v>151</v>
      </c>
      <c r="E102" s="18" t="s">
        <v>149</v>
      </c>
      <c r="F102" s="49">
        <v>14.5</v>
      </c>
      <c r="G102" s="49">
        <v>13.6</v>
      </c>
      <c r="H102" s="18"/>
      <c r="I102" s="11" t="str">
        <f>LEFT(Tabel1[[#This Row],[Ruumi tüüp (TALO Tüüpruumide nimestik)]],2)</f>
        <v>21</v>
      </c>
      <c r="J102" s="22" t="s">
        <v>4</v>
      </c>
      <c r="K102" s="18" t="s">
        <v>10</v>
      </c>
      <c r="L102" s="11" t="str">
        <f>IFERROR(VLOOKUP(Tabel1[[#This Row],[Üürnik]],'Lepingu lisa'!$AW$3:$AX$22,2,FALSE),"")</f>
        <v>AKADEEMIA2_21</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239</v>
      </c>
      <c r="B103" s="19" t="s">
        <v>248</v>
      </c>
      <c r="C103" s="18" t="s">
        <v>96</v>
      </c>
      <c r="D103" s="18" t="s">
        <v>148</v>
      </c>
      <c r="E103" s="18" t="s">
        <v>149</v>
      </c>
      <c r="F103" s="49">
        <v>52.4</v>
      </c>
      <c r="G103" s="49">
        <v>52</v>
      </c>
      <c r="H103" s="18"/>
      <c r="I103" s="11" t="str">
        <f>LEFT(Tabel1[[#This Row],[Ruumi tüüp (TALO Tüüpruumide nimestik)]],2)</f>
        <v>21</v>
      </c>
      <c r="J103" s="22" t="s">
        <v>4</v>
      </c>
      <c r="K103" s="18" t="s">
        <v>10</v>
      </c>
      <c r="L103" s="11" t="str">
        <f>IFERROR(VLOOKUP(Tabel1[[#This Row],[Üürnik]],'Lepingu lisa'!$AW$3:$AX$22,2,FALSE),"")</f>
        <v>AKADEEMIA2_21</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239</v>
      </c>
      <c r="B104" s="19" t="s">
        <v>249</v>
      </c>
      <c r="C104" s="18" t="s">
        <v>96</v>
      </c>
      <c r="D104" s="18" t="s">
        <v>122</v>
      </c>
      <c r="E104" s="18" t="s">
        <v>123</v>
      </c>
      <c r="F104" s="49">
        <v>2.2999999999999998</v>
      </c>
      <c r="G104" s="49">
        <v>1.8</v>
      </c>
      <c r="H104" s="18"/>
      <c r="I104" s="11" t="str">
        <f>LEFT(Tabel1[[#This Row],[Ruumi tüüp (TALO Tüüpruumide nimestik)]],2)</f>
        <v>73</v>
      </c>
      <c r="J104" s="22" t="s">
        <v>4</v>
      </c>
      <c r="K104" s="18" t="s">
        <v>10</v>
      </c>
      <c r="L104" s="11" t="str">
        <f>IFERROR(VLOOKUP(Tabel1[[#This Row],[Üürnik]],'Lepingu lisa'!$AW$3:$AX$22,2,FALSE),"")</f>
        <v>AKADEEMIA2_21</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239</v>
      </c>
      <c r="B105" s="19" t="s">
        <v>250</v>
      </c>
      <c r="C105" s="18" t="s">
        <v>96</v>
      </c>
      <c r="D105" s="18" t="s">
        <v>122</v>
      </c>
      <c r="E105" s="18" t="s">
        <v>123</v>
      </c>
      <c r="F105" s="49">
        <v>2.2000000000000002</v>
      </c>
      <c r="G105" s="49">
        <v>1.9</v>
      </c>
      <c r="H105" s="18"/>
      <c r="I105" s="11" t="str">
        <f>LEFT(Tabel1[[#This Row],[Ruumi tüüp (TALO Tüüpruumide nimestik)]],2)</f>
        <v>73</v>
      </c>
      <c r="J105" s="22" t="s">
        <v>4</v>
      </c>
      <c r="K105" s="18" t="s">
        <v>10</v>
      </c>
      <c r="L105" s="11" t="str">
        <f>IFERROR(VLOOKUP(Tabel1[[#This Row],[Üürnik]],'Lepingu lisa'!$AW$3:$AX$22,2,FALSE),"")</f>
        <v>AKADEEMIA2_21</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239</v>
      </c>
      <c r="B106" s="19" t="s">
        <v>251</v>
      </c>
      <c r="C106" s="18" t="s">
        <v>96</v>
      </c>
      <c r="D106" s="18" t="s">
        <v>119</v>
      </c>
      <c r="E106" s="18" t="s">
        <v>120</v>
      </c>
      <c r="F106" s="49">
        <v>5.7</v>
      </c>
      <c r="G106" s="49">
        <v>5.4</v>
      </c>
      <c r="H106" s="18"/>
      <c r="I106" s="11" t="str">
        <f>LEFT(Tabel1[[#This Row],[Ruumi tüüp (TALO Tüüpruumide nimestik)]],2)</f>
        <v>86</v>
      </c>
      <c r="J106" s="22" t="s">
        <v>4</v>
      </c>
      <c r="K106" s="18" t="s">
        <v>10</v>
      </c>
      <c r="L106" s="11" t="str">
        <f>IFERROR(VLOOKUP(Tabel1[[#This Row],[Üürnik]],'Lepingu lisa'!$AW$3:$AX$22,2,FALSE),"")</f>
        <v>AKADEEMIA2_21</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239</v>
      </c>
      <c r="B107" s="19" t="s">
        <v>252</v>
      </c>
      <c r="C107" s="18" t="s">
        <v>112</v>
      </c>
      <c r="D107" s="18" t="s">
        <v>113</v>
      </c>
      <c r="E107" s="18" t="s">
        <v>114</v>
      </c>
      <c r="F107" s="49">
        <v>19.8</v>
      </c>
      <c r="G107" s="49">
        <v>19.8</v>
      </c>
      <c r="H107" s="18"/>
      <c r="I107" s="11" t="str">
        <f>LEFT(Tabel1[[#This Row],[Ruumi tüüp (TALO Tüüpruumide nimestik)]],2)</f>
        <v>92</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239</v>
      </c>
      <c r="B108" s="19" t="s">
        <v>253</v>
      </c>
      <c r="C108" s="18" t="s">
        <v>112</v>
      </c>
      <c r="D108" s="18" t="s">
        <v>166</v>
      </c>
      <c r="E108" s="18" t="s">
        <v>114</v>
      </c>
      <c r="F108" s="49">
        <v>4</v>
      </c>
      <c r="G108" s="49">
        <v>4</v>
      </c>
      <c r="H108" s="18"/>
      <c r="I108" s="11" t="str">
        <f>LEFT(Tabel1[[#This Row],[Ruumi tüüp (TALO Tüüpruumide nimestik)]],2)</f>
        <v>92</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239</v>
      </c>
      <c r="B109" s="19" t="s">
        <v>254</v>
      </c>
      <c r="C109" s="18" t="s">
        <v>96</v>
      </c>
      <c r="D109" s="18" t="s">
        <v>119</v>
      </c>
      <c r="E109" s="18" t="s">
        <v>120</v>
      </c>
      <c r="F109" s="49">
        <v>3.8</v>
      </c>
      <c r="G109" s="49">
        <v>3.3</v>
      </c>
      <c r="H109" s="18"/>
      <c r="I109" s="11" t="str">
        <f>LEFT(Tabel1[[#This Row],[Ruumi tüüp (TALO Tüüpruumide nimestik)]],2)</f>
        <v>86</v>
      </c>
      <c r="J109" s="22" t="s">
        <v>4</v>
      </c>
      <c r="K109" s="18" t="s">
        <v>10</v>
      </c>
      <c r="L109" s="11" t="str">
        <f>IFERROR(VLOOKUP(Tabel1[[#This Row],[Üürnik]],'Lepingu lisa'!$AW$3:$AX$22,2,FALSE),"")</f>
        <v>AKADEEMIA2_21</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239</v>
      </c>
      <c r="B110" s="19" t="s">
        <v>255</v>
      </c>
      <c r="C110" s="18" t="s">
        <v>112</v>
      </c>
      <c r="D110" s="18" t="s">
        <v>113</v>
      </c>
      <c r="E110" s="18" t="s">
        <v>114</v>
      </c>
      <c r="F110" s="49">
        <v>4.0999999999999996</v>
      </c>
      <c r="G110" s="49">
        <v>4.0999999999999996</v>
      </c>
      <c r="H110" s="18"/>
      <c r="I110" s="11" t="str">
        <f>LEFT(Tabel1[[#This Row],[Ruumi tüüp (TALO Tüüpruumide nimestik)]],2)</f>
        <v>92</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239</v>
      </c>
      <c r="B111" s="19" t="s">
        <v>256</v>
      </c>
      <c r="C111" s="18" t="s">
        <v>257</v>
      </c>
      <c r="D111" s="18" t="s">
        <v>258</v>
      </c>
      <c r="E111" s="18" t="s">
        <v>259</v>
      </c>
      <c r="F111" s="49">
        <v>28.4</v>
      </c>
      <c r="G111" s="49">
        <v>0</v>
      </c>
      <c r="H111" s="18"/>
      <c r="I111" s="11" t="str">
        <f>LEFT(Tabel1[[#This Row],[Ruumi tüüp (TALO Tüüpruumide nimestik)]],2)</f>
        <v>98</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17</v>
      </c>
      <c r="B112" s="19" t="s">
        <v>260</v>
      </c>
      <c r="C112" s="18" t="s">
        <v>100</v>
      </c>
      <c r="D112" s="18" t="s">
        <v>190</v>
      </c>
      <c r="E112" s="18" t="s">
        <v>191</v>
      </c>
      <c r="F112" s="49">
        <v>36</v>
      </c>
      <c r="G112" s="49">
        <v>36</v>
      </c>
      <c r="H112" s="18"/>
      <c r="I112" s="11" t="str">
        <f>LEFT(Tabel1[[#This Row],[Ruumi tüüp (TALO Tüüpruumide nimestik)]],2)</f>
        <v>96</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87</v>
      </c>
      <c r="B1" s="42" t="s">
        <v>261</v>
      </c>
      <c r="C1" s="42" t="s">
        <v>262</v>
      </c>
      <c r="D1" s="42" t="s">
        <v>263</v>
      </c>
    </row>
    <row r="2" spans="1:4" x14ac:dyDescent="0.25">
      <c r="A2" s="43" t="s">
        <v>264</v>
      </c>
      <c r="B2" s="43" t="s">
        <v>259</v>
      </c>
      <c r="C2" s="43" t="s">
        <v>257</v>
      </c>
      <c r="D2" s="43" t="str">
        <f>C2&amp;A2&amp;B2</f>
        <v>KORRUSE AVATUD NETOPINDRõdu98 Välisruumid</v>
      </c>
    </row>
    <row r="3" spans="1:4" x14ac:dyDescent="0.25">
      <c r="A3" s="43" t="s">
        <v>258</v>
      </c>
      <c r="B3" s="43" t="s">
        <v>259</v>
      </c>
      <c r="C3" s="43" t="s">
        <v>257</v>
      </c>
      <c r="D3" s="43" t="str">
        <f t="shared" ref="D3:D66" si="0">C3&amp;A3&amp;B3</f>
        <v>KORRUSE AVATUD NETOPINDTerrass98 Välisruumid</v>
      </c>
    </row>
    <row r="4" spans="1:4" x14ac:dyDescent="0.25">
      <c r="A4" s="43" t="s">
        <v>265</v>
      </c>
      <c r="B4" s="43" t="s">
        <v>259</v>
      </c>
      <c r="C4" s="43" t="s">
        <v>257</v>
      </c>
      <c r="D4" s="43" t="str">
        <f t="shared" si="0"/>
        <v>KORRUSE AVATUD NETOPINDVarjualune98 Välisruumid</v>
      </c>
    </row>
    <row r="5" spans="1:4" x14ac:dyDescent="0.25">
      <c r="A5" s="43" t="s">
        <v>266</v>
      </c>
      <c r="B5" s="43" t="s">
        <v>102</v>
      </c>
      <c r="C5" s="43" t="s">
        <v>100</v>
      </c>
      <c r="D5" s="43" t="str">
        <f t="shared" si="0"/>
        <v>TEHNOPINDAlajaam/Trafo/Jaotla97 Elektrotehnilised ruumid</v>
      </c>
    </row>
    <row r="6" spans="1:4" x14ac:dyDescent="0.25">
      <c r="A6" s="43" t="s">
        <v>267</v>
      </c>
      <c r="B6" s="43" t="s">
        <v>156</v>
      </c>
      <c r="C6" s="43" t="s">
        <v>100</v>
      </c>
      <c r="D6" s="43" t="str">
        <f t="shared" si="0"/>
        <v>TEHNOPINDBasseini tehniline ruum94 Kütte- ja veehooldusruumid</v>
      </c>
    </row>
    <row r="7" spans="1:4" x14ac:dyDescent="0.25">
      <c r="A7" s="43" t="s">
        <v>268</v>
      </c>
      <c r="B7" s="43" t="s">
        <v>156</v>
      </c>
      <c r="C7" s="43" t="s">
        <v>100</v>
      </c>
      <c r="D7" s="43" t="str">
        <f t="shared" si="0"/>
        <v>TEHNOPINDBoileriruum94 Kütte- ja veehooldusruumid</v>
      </c>
    </row>
    <row r="8" spans="1:4" x14ac:dyDescent="0.25">
      <c r="A8" s="43" t="s">
        <v>101</v>
      </c>
      <c r="B8" s="43" t="s">
        <v>102</v>
      </c>
      <c r="C8" s="43" t="s">
        <v>100</v>
      </c>
      <c r="D8" s="43" t="str">
        <f t="shared" si="0"/>
        <v>TEHNOPINDElektrikilp97 Elektrotehnilised ruumid</v>
      </c>
    </row>
    <row r="9" spans="1:4" x14ac:dyDescent="0.25">
      <c r="A9" s="43" t="s">
        <v>269</v>
      </c>
      <c r="B9" s="43" t="s">
        <v>156</v>
      </c>
      <c r="C9" s="43" t="s">
        <v>100</v>
      </c>
      <c r="D9" s="43" t="str">
        <f t="shared" si="0"/>
        <v>TEHNOPINDGaasiruum94 Kütte- ja veehooldusruumid</v>
      </c>
    </row>
    <row r="10" spans="1:4" x14ac:dyDescent="0.25">
      <c r="A10" s="43" t="s">
        <v>270</v>
      </c>
      <c r="B10" s="43" t="s">
        <v>102</v>
      </c>
      <c r="C10" s="43" t="s">
        <v>100</v>
      </c>
      <c r="D10" s="43" t="str">
        <f t="shared" si="0"/>
        <v>TEHNOPINDGeneraatoriruum97 Elektrotehnilised ruumid</v>
      </c>
    </row>
    <row r="11" spans="1:4" x14ac:dyDescent="0.25">
      <c r="A11" s="43" t="s">
        <v>271</v>
      </c>
      <c r="B11" s="43" t="s">
        <v>272</v>
      </c>
      <c r="C11" s="43" t="s">
        <v>100</v>
      </c>
      <c r="D11" s="43" t="str">
        <f t="shared" si="0"/>
        <v>TEHNOPINDHoolderuum99 Liigitamata liiklus- ja tehnoruumid</v>
      </c>
    </row>
    <row r="12" spans="1:4" x14ac:dyDescent="0.25">
      <c r="A12" s="43" t="s">
        <v>273</v>
      </c>
      <c r="B12" s="43" t="s">
        <v>156</v>
      </c>
      <c r="C12" s="43" t="s">
        <v>100</v>
      </c>
      <c r="D12" s="43" t="str">
        <f t="shared" si="0"/>
        <v>TEHNOPINDJahutusruum94 Kütte- ja veehooldusruumid</v>
      </c>
    </row>
    <row r="13" spans="1:4" x14ac:dyDescent="0.25">
      <c r="A13" s="43" t="s">
        <v>274</v>
      </c>
      <c r="B13" s="43" t="s">
        <v>156</v>
      </c>
      <c r="C13" s="43" t="s">
        <v>100</v>
      </c>
      <c r="D13" s="43" t="str">
        <f t="shared" si="0"/>
        <v>TEHNOPINDKatlaruum94 Kütte- ja veehooldusruumid</v>
      </c>
    </row>
    <row r="14" spans="1:4" x14ac:dyDescent="0.25">
      <c r="A14" s="43" t="s">
        <v>275</v>
      </c>
      <c r="B14" s="43" t="s">
        <v>272</v>
      </c>
      <c r="C14" s="43" t="s">
        <v>100</v>
      </c>
      <c r="D14" s="43" t="str">
        <f t="shared" si="0"/>
        <v>TEHNOPINDKütusehoidla99 Liigitamata liiklus- ja tehnoruumid</v>
      </c>
    </row>
    <row r="15" spans="1:4" x14ac:dyDescent="0.25">
      <c r="A15" s="43" t="s">
        <v>276</v>
      </c>
      <c r="B15" s="43" t="s">
        <v>102</v>
      </c>
      <c r="C15" s="43" t="s">
        <v>100</v>
      </c>
      <c r="D15" s="43" t="str">
        <f t="shared" si="0"/>
        <v>TEHNOPINDLifti masinaruum97 Elektrotehnilised ruumid</v>
      </c>
    </row>
    <row r="16" spans="1:4" x14ac:dyDescent="0.25">
      <c r="A16" s="43" t="s">
        <v>276</v>
      </c>
      <c r="B16" s="43" t="s">
        <v>272</v>
      </c>
      <c r="C16" s="43" t="s">
        <v>100</v>
      </c>
      <c r="D16" s="43" t="str">
        <f t="shared" si="0"/>
        <v>TEHNOPINDLifti masinaruum99 Liigitamata liiklus- ja tehnoruumid</v>
      </c>
    </row>
    <row r="17" spans="1:4" x14ac:dyDescent="0.25">
      <c r="A17" s="43" t="s">
        <v>277</v>
      </c>
      <c r="B17" s="43" t="s">
        <v>102</v>
      </c>
      <c r="C17" s="43" t="s">
        <v>100</v>
      </c>
      <c r="D17" s="43" t="str">
        <f t="shared" si="0"/>
        <v>TEHNOPINDPumpla97 Elektrotehnilised ruumid</v>
      </c>
    </row>
    <row r="18" spans="1:4" x14ac:dyDescent="0.25">
      <c r="A18" s="43" t="s">
        <v>277</v>
      </c>
      <c r="B18" s="43" t="s">
        <v>272</v>
      </c>
      <c r="C18" s="43" t="s">
        <v>100</v>
      </c>
      <c r="D18" s="43" t="str">
        <f t="shared" si="0"/>
        <v>TEHNOPINDPumpla99 Liigitamata liiklus- ja tehnoruumid</v>
      </c>
    </row>
    <row r="19" spans="1:4" x14ac:dyDescent="0.25">
      <c r="A19" s="43" t="s">
        <v>278</v>
      </c>
      <c r="B19" s="43" t="s">
        <v>156</v>
      </c>
      <c r="C19" s="43" t="s">
        <v>100</v>
      </c>
      <c r="D19" s="43" t="str">
        <f t="shared" si="0"/>
        <v>TEHNOPINDSamarõhukamber94 Kütte- ja veehooldusruumid</v>
      </c>
    </row>
    <row r="20" spans="1:4" x14ac:dyDescent="0.25">
      <c r="A20" s="43" t="s">
        <v>278</v>
      </c>
      <c r="B20" s="43" t="s">
        <v>272</v>
      </c>
      <c r="C20" s="43" t="s">
        <v>100</v>
      </c>
      <c r="D20" s="43" t="str">
        <f t="shared" si="0"/>
        <v>TEHNOPINDSamarõhukamber99 Liigitamata liiklus- ja tehnoruumid</v>
      </c>
    </row>
    <row r="21" spans="1:4" x14ac:dyDescent="0.25">
      <c r="A21" s="43" t="s">
        <v>131</v>
      </c>
      <c r="B21" s="43" t="s">
        <v>102</v>
      </c>
      <c r="C21" s="43" t="s">
        <v>100</v>
      </c>
      <c r="D21" s="43" t="str">
        <f t="shared" si="0"/>
        <v>TEHNOPINDSideruum/Nõrkvool97 Elektrotehnilised ruumid</v>
      </c>
    </row>
    <row r="22" spans="1:4" x14ac:dyDescent="0.25">
      <c r="A22" s="43" t="s">
        <v>131</v>
      </c>
      <c r="B22" s="43" t="s">
        <v>272</v>
      </c>
      <c r="C22" s="43" t="s">
        <v>100</v>
      </c>
      <c r="D22" s="43" t="str">
        <f t="shared" si="0"/>
        <v>TEHNOPINDSideruum/Nõrkvool99 Liigitamata liiklus- ja tehnoruumid</v>
      </c>
    </row>
    <row r="23" spans="1:4" x14ac:dyDescent="0.25">
      <c r="A23" s="43" t="s">
        <v>155</v>
      </c>
      <c r="B23" s="43" t="s">
        <v>156</v>
      </c>
      <c r="C23" s="43" t="s">
        <v>100</v>
      </c>
      <c r="D23" s="43" t="str">
        <f t="shared" si="0"/>
        <v>TEHNOPINDSoojasõlm94 Kütte- ja veehooldusruumid</v>
      </c>
    </row>
    <row r="24" spans="1:4" x14ac:dyDescent="0.25">
      <c r="A24" s="43" t="s">
        <v>279</v>
      </c>
      <c r="B24" s="43" t="s">
        <v>156</v>
      </c>
      <c r="C24" s="43" t="s">
        <v>100</v>
      </c>
      <c r="D24" s="43" t="str">
        <f t="shared" si="0"/>
        <v>TEHNOPINDSprinkler/Tuletõrje pump94 Kütte- ja veehooldusruumid</v>
      </c>
    </row>
    <row r="25" spans="1:4" x14ac:dyDescent="0.25">
      <c r="A25" s="43" t="s">
        <v>279</v>
      </c>
      <c r="B25" s="43" t="s">
        <v>272</v>
      </c>
      <c r="C25" s="43" t="s">
        <v>100</v>
      </c>
      <c r="D25" s="43" t="str">
        <f t="shared" si="0"/>
        <v>TEHNOPINDSprinkler/Tuletõrje pump99 Liigitamata liiklus- ja tehnoruumid</v>
      </c>
    </row>
    <row r="26" spans="1:4" x14ac:dyDescent="0.25">
      <c r="A26" s="43" t="s">
        <v>280</v>
      </c>
      <c r="B26" s="43" t="s">
        <v>102</v>
      </c>
      <c r="C26" s="43" t="s">
        <v>100</v>
      </c>
      <c r="D26" s="43" t="str">
        <f t="shared" si="0"/>
        <v>TEHNOPINDUPS-ruum97 Elektrotehnilised ruumid</v>
      </c>
    </row>
    <row r="27" spans="1:4" x14ac:dyDescent="0.25">
      <c r="A27" s="43" t="s">
        <v>280</v>
      </c>
      <c r="B27" s="43" t="s">
        <v>272</v>
      </c>
      <c r="C27" s="43" t="s">
        <v>100</v>
      </c>
      <c r="D27" s="43" t="str">
        <f t="shared" si="0"/>
        <v>TEHNOPINDUPS-ruum99 Liigitamata liiklus- ja tehnoruumid</v>
      </c>
    </row>
    <row r="28" spans="1:4" x14ac:dyDescent="0.25">
      <c r="A28" s="43" t="s">
        <v>281</v>
      </c>
      <c r="B28" s="43" t="s">
        <v>156</v>
      </c>
      <c r="C28" s="43" t="s">
        <v>100</v>
      </c>
      <c r="D28" s="43" t="str">
        <f t="shared" si="0"/>
        <v>TEHNOPINDVeemõõdusõlm94 Kütte- ja veehooldusruumid</v>
      </c>
    </row>
    <row r="29" spans="1:4" x14ac:dyDescent="0.25">
      <c r="A29" s="43" t="s">
        <v>190</v>
      </c>
      <c r="B29" s="43" t="s">
        <v>191</v>
      </c>
      <c r="C29" s="43" t="s">
        <v>100</v>
      </c>
      <c r="D29" s="43" t="str">
        <f t="shared" si="0"/>
        <v>TEHNOPINDVent ruum96 Ventilatsiooniruumid</v>
      </c>
    </row>
    <row r="30" spans="1:4" x14ac:dyDescent="0.25">
      <c r="A30" s="43" t="s">
        <v>282</v>
      </c>
      <c r="B30" s="43" t="s">
        <v>191</v>
      </c>
      <c r="C30" s="43" t="s">
        <v>100</v>
      </c>
      <c r="D30" s="43" t="str">
        <f t="shared" si="0"/>
        <v>TEHNOPINDÕhuvõtukamber96 Ventilatsiooniruumid</v>
      </c>
    </row>
    <row r="31" spans="1:4" x14ac:dyDescent="0.25">
      <c r="A31" s="43" t="s">
        <v>166</v>
      </c>
      <c r="B31" s="43" t="s">
        <v>114</v>
      </c>
      <c r="C31" s="43" t="s">
        <v>112</v>
      </c>
      <c r="D31" s="43" t="str">
        <f t="shared" si="0"/>
        <v>VERTIKAALSETE ÜHENDUSTEEDE PINDLift92 Vertikaalliiklusruumid</v>
      </c>
    </row>
    <row r="32" spans="1:4" x14ac:dyDescent="0.25">
      <c r="A32" s="43" t="s">
        <v>283</v>
      </c>
      <c r="B32" s="43" t="s">
        <v>114</v>
      </c>
      <c r="C32" s="43" t="s">
        <v>112</v>
      </c>
      <c r="D32" s="43" t="str">
        <f t="shared" si="0"/>
        <v>VERTIKAALSETE ÜHENDUSTEEDE PINDŠaht92 Vertikaalliiklusruumid</v>
      </c>
    </row>
    <row r="33" spans="1:4" x14ac:dyDescent="0.25">
      <c r="A33" s="43" t="s">
        <v>113</v>
      </c>
      <c r="B33" s="43" t="s">
        <v>114</v>
      </c>
      <c r="C33" s="43" t="s">
        <v>112</v>
      </c>
      <c r="D33" s="43" t="str">
        <f t="shared" si="0"/>
        <v>VERTIKAALSETE ÜHENDUSTEEDE PINDTrepp/Trepikoda92 Vertikaalliiklusruumid</v>
      </c>
    </row>
    <row r="34" spans="1:4" x14ac:dyDescent="0.25">
      <c r="A34" s="43" t="s">
        <v>137</v>
      </c>
      <c r="B34" s="43" t="s">
        <v>110</v>
      </c>
      <c r="C34" s="43" t="s">
        <v>96</v>
      </c>
      <c r="D34" s="43" t="str">
        <f t="shared" si="0"/>
        <v>ÜÜRITAV PINDAatrium/Fuajee91 Horisontaalliiklusruumid</v>
      </c>
    </row>
    <row r="35" spans="1:4" x14ac:dyDescent="0.25">
      <c r="A35" s="43" t="s">
        <v>104</v>
      </c>
      <c r="B35" s="43" t="s">
        <v>105</v>
      </c>
      <c r="C35" s="43" t="s">
        <v>96</v>
      </c>
      <c r="D35" s="43" t="str">
        <f t="shared" si="0"/>
        <v>ÜÜRITAV PINDAbiruum23 Äriruumide abiruumid</v>
      </c>
    </row>
    <row r="36" spans="1:4" x14ac:dyDescent="0.25">
      <c r="A36" s="43" t="s">
        <v>284</v>
      </c>
      <c r="B36" s="43" t="s">
        <v>285</v>
      </c>
      <c r="C36" s="43" t="s">
        <v>96</v>
      </c>
      <c r="D36" s="43" t="str">
        <f t="shared" si="0"/>
        <v>ÜÜRITAV PINDArhiiv53 Arhiivid</v>
      </c>
    </row>
    <row r="37" spans="1:4" x14ac:dyDescent="0.25">
      <c r="A37" s="43" t="s">
        <v>286</v>
      </c>
      <c r="B37" s="43" t="s">
        <v>180</v>
      </c>
      <c r="C37" s="43" t="s">
        <v>96</v>
      </c>
      <c r="D37" s="43" t="str">
        <f t="shared" si="0"/>
        <v>ÜÜRITAV PINDAuditoorium34 Auditooriumid</v>
      </c>
    </row>
    <row r="38" spans="1:4" x14ac:dyDescent="0.25">
      <c r="A38" s="43" t="s">
        <v>287</v>
      </c>
      <c r="B38" s="43" t="s">
        <v>288</v>
      </c>
      <c r="C38" s="43" t="s">
        <v>96</v>
      </c>
      <c r="D38" s="43" t="str">
        <f t="shared" si="0"/>
        <v>ÜÜRITAV PINDAutopesula85 Pesumaja</v>
      </c>
    </row>
    <row r="39" spans="1:4" x14ac:dyDescent="0.25">
      <c r="A39" s="43" t="s">
        <v>289</v>
      </c>
      <c r="B39" s="43" t="s">
        <v>290</v>
      </c>
      <c r="C39" s="43" t="s">
        <v>96</v>
      </c>
      <c r="D39" s="43" t="str">
        <f t="shared" si="0"/>
        <v>ÜÜRITAV PINDDesokamber49 Ruumigrupi liigitamata eriruumid</v>
      </c>
    </row>
    <row r="40" spans="1:4" x14ac:dyDescent="0.25">
      <c r="A40" s="43" t="s">
        <v>97</v>
      </c>
      <c r="B40" s="43" t="s">
        <v>285</v>
      </c>
      <c r="C40" s="43" t="s">
        <v>96</v>
      </c>
      <c r="D40" s="43" t="str">
        <f t="shared" si="0"/>
        <v>ÜÜRITAV PINDDokumendihoidla53 Arhiivid</v>
      </c>
    </row>
    <row r="41" spans="1:4" x14ac:dyDescent="0.25">
      <c r="A41" s="43" t="s">
        <v>97</v>
      </c>
      <c r="B41" s="43" t="s">
        <v>98</v>
      </c>
      <c r="C41" s="43" t="s">
        <v>96</v>
      </c>
      <c r="D41" s="43" t="str">
        <f t="shared" si="0"/>
        <v>ÜÜRITAV PINDDokumendihoidla59 Liigitamata hoiuruumid</v>
      </c>
    </row>
    <row r="42" spans="1:4" x14ac:dyDescent="0.25">
      <c r="A42" s="43" t="s">
        <v>158</v>
      </c>
      <c r="B42" s="43" t="s">
        <v>110</v>
      </c>
      <c r="C42" s="43" t="s">
        <v>96</v>
      </c>
      <c r="D42" s="43" t="str">
        <f t="shared" si="0"/>
        <v>ÜÜRITAV PINDEesruum91 Horisontaalliiklusruumid</v>
      </c>
    </row>
    <row r="43" spans="1:4" x14ac:dyDescent="0.25">
      <c r="A43" s="43" t="s">
        <v>291</v>
      </c>
      <c r="B43" s="43" t="s">
        <v>292</v>
      </c>
      <c r="C43" s="43" t="s">
        <v>96</v>
      </c>
      <c r="D43" s="43" t="str">
        <f t="shared" si="0"/>
        <v>ÜÜRITAV PINDEluruum11 Korterid tubade arvu järgi</v>
      </c>
    </row>
    <row r="44" spans="1:4" x14ac:dyDescent="0.25">
      <c r="A44" s="43" t="s">
        <v>291</v>
      </c>
      <c r="B44" s="43" t="s">
        <v>293</v>
      </c>
      <c r="C44" s="43" t="s">
        <v>96</v>
      </c>
      <c r="D44" s="43" t="str">
        <f t="shared" si="0"/>
        <v>ÜÜRITAV PINDEluruum12 Eluruumid eraldi</v>
      </c>
    </row>
    <row r="45" spans="1:4" x14ac:dyDescent="0.25">
      <c r="A45" s="43" t="s">
        <v>291</v>
      </c>
      <c r="B45" s="43" t="s">
        <v>294</v>
      </c>
      <c r="C45" s="43" t="s">
        <v>96</v>
      </c>
      <c r="D45" s="43" t="str">
        <f t="shared" si="0"/>
        <v>ÜÜRITAV PINDEluruum13 Majutusruumid</v>
      </c>
    </row>
    <row r="46" spans="1:4" x14ac:dyDescent="0.25">
      <c r="A46" s="43" t="s">
        <v>291</v>
      </c>
      <c r="B46" s="43" t="s">
        <v>295</v>
      </c>
      <c r="C46" s="43" t="s">
        <v>96</v>
      </c>
      <c r="D46" s="43" t="str">
        <f t="shared" si="0"/>
        <v>ÜÜRITAV PINDEluruum15 Ühiselamutoad</v>
      </c>
    </row>
    <row r="47" spans="1:4" x14ac:dyDescent="0.25">
      <c r="A47" s="43" t="s">
        <v>291</v>
      </c>
      <c r="B47" s="43" t="s">
        <v>296</v>
      </c>
      <c r="C47" s="43" t="s">
        <v>96</v>
      </c>
      <c r="D47" s="43" t="str">
        <f t="shared" si="0"/>
        <v>ÜÜRITAV PINDEluruum16 Hotellitoad</v>
      </c>
    </row>
    <row r="48" spans="1:4" x14ac:dyDescent="0.25">
      <c r="A48" s="43" t="s">
        <v>291</v>
      </c>
      <c r="B48" s="43" t="s">
        <v>297</v>
      </c>
      <c r="C48" s="43" t="s">
        <v>96</v>
      </c>
      <c r="D48" s="43" t="str">
        <f t="shared" si="0"/>
        <v>ÜÜRITAV PINDEluruum17 Kasarmutoad</v>
      </c>
    </row>
    <row r="49" spans="1:4" x14ac:dyDescent="0.25">
      <c r="A49" s="43" t="s">
        <v>291</v>
      </c>
      <c r="B49" s="43" t="s">
        <v>298</v>
      </c>
      <c r="C49" s="43" t="s">
        <v>96</v>
      </c>
      <c r="D49" s="43" t="str">
        <f t="shared" si="0"/>
        <v>ÜÜRITAV PINDEluruum18 Magamissaalid</v>
      </c>
    </row>
    <row r="50" spans="1:4" x14ac:dyDescent="0.25">
      <c r="A50" s="43" t="s">
        <v>291</v>
      </c>
      <c r="B50" s="43" t="s">
        <v>299</v>
      </c>
      <c r="C50" s="43" t="s">
        <v>96</v>
      </c>
      <c r="D50" s="43" t="str">
        <f t="shared" si="0"/>
        <v>ÜÜRITAV PINDEluruum19 Liigitamata eluruumid</v>
      </c>
    </row>
    <row r="51" spans="1:4" x14ac:dyDescent="0.25">
      <c r="A51" s="43" t="s">
        <v>300</v>
      </c>
      <c r="B51" s="43" t="s">
        <v>290</v>
      </c>
      <c r="C51" s="43" t="s">
        <v>96</v>
      </c>
      <c r="D51" s="43" t="str">
        <f t="shared" si="0"/>
        <v>ÜÜRITAV PINDEriotstarbeline ruum49 Ruumigrupi liigitamata eriruumid</v>
      </c>
    </row>
    <row r="52" spans="1:4" x14ac:dyDescent="0.25">
      <c r="A52" s="43" t="s">
        <v>301</v>
      </c>
      <c r="B52" s="43" t="s">
        <v>302</v>
      </c>
      <c r="C52" s="43" t="s">
        <v>96</v>
      </c>
      <c r="D52" s="43" t="str">
        <f t="shared" si="0"/>
        <v>ÜÜRITAV PINDGaraaž55 Garaažid</v>
      </c>
    </row>
    <row r="53" spans="1:4" x14ac:dyDescent="0.25">
      <c r="A53" s="43" t="s">
        <v>303</v>
      </c>
      <c r="B53" s="43" t="s">
        <v>304</v>
      </c>
      <c r="C53" s="43" t="s">
        <v>96</v>
      </c>
      <c r="D53" s="43" t="str">
        <f t="shared" si="0"/>
        <v>ÜÜRITAV PINDGarderoob51 Garderoobiruumid</v>
      </c>
    </row>
    <row r="54" spans="1:4" x14ac:dyDescent="0.25">
      <c r="A54" s="43" t="s">
        <v>211</v>
      </c>
      <c r="B54" s="43" t="s">
        <v>305</v>
      </c>
      <c r="C54" s="43" t="s">
        <v>96</v>
      </c>
      <c r="D54" s="43" t="str">
        <f t="shared" si="0"/>
        <v>ÜÜRITAV PINDHoiuruum/Ladu52 Laod</v>
      </c>
    </row>
    <row r="55" spans="1:4" x14ac:dyDescent="0.25">
      <c r="A55" s="43" t="s">
        <v>211</v>
      </c>
      <c r="B55" s="43" t="s">
        <v>98</v>
      </c>
      <c r="C55" s="43" t="s">
        <v>96</v>
      </c>
      <c r="D55" s="43" t="str">
        <f t="shared" si="0"/>
        <v>ÜÜRITAV PINDHoiuruum/Ladu59 Liigitamata hoiuruumid</v>
      </c>
    </row>
    <row r="56" spans="1:4" x14ac:dyDescent="0.25">
      <c r="A56" s="43" t="s">
        <v>306</v>
      </c>
      <c r="B56" s="43" t="s">
        <v>98</v>
      </c>
      <c r="C56" s="43" t="s">
        <v>96</v>
      </c>
      <c r="D56" s="43" t="str">
        <f t="shared" si="0"/>
        <v>ÜÜRITAV PINDJalgrataste hoidla59 Liigitamata hoiuruumid</v>
      </c>
    </row>
    <row r="57" spans="1:4" x14ac:dyDescent="0.25">
      <c r="A57" s="43" t="s">
        <v>307</v>
      </c>
      <c r="B57" s="43" t="s">
        <v>308</v>
      </c>
      <c r="C57" s="43" t="s">
        <v>96</v>
      </c>
      <c r="D57" s="43" t="str">
        <f t="shared" si="0"/>
        <v>ÜÜRITAV PINDJäätmed87 Jäätmehooldusruumid</v>
      </c>
    </row>
    <row r="58" spans="1:4" x14ac:dyDescent="0.25">
      <c r="A58" s="44" t="s">
        <v>309</v>
      </c>
      <c r="B58" s="43" t="s">
        <v>290</v>
      </c>
      <c r="C58" s="43" t="s">
        <v>96</v>
      </c>
      <c r="D58" s="43" t="str">
        <f t="shared" si="0"/>
        <v>ÜÜRITAV PINDKaaluruum49 Ruumigrupi liigitamata eriruumid</v>
      </c>
    </row>
    <row r="59" spans="1:4" x14ac:dyDescent="0.25">
      <c r="A59" s="43" t="s">
        <v>151</v>
      </c>
      <c r="B59" s="43" t="s">
        <v>149</v>
      </c>
      <c r="C59" s="43" t="s">
        <v>96</v>
      </c>
      <c r="D59" s="43" t="str">
        <f t="shared" si="0"/>
        <v>ÜÜRITAV PINDKabinet/Büroo21 Bürooruumid</v>
      </c>
    </row>
    <row r="60" spans="1:4" x14ac:dyDescent="0.25">
      <c r="A60" s="43" t="s">
        <v>151</v>
      </c>
      <c r="B60" s="43" t="s">
        <v>218</v>
      </c>
      <c r="C60" s="43" t="s">
        <v>96</v>
      </c>
      <c r="D60" s="43" t="str">
        <f t="shared" si="0"/>
        <v>ÜÜRITAV PINDKabinet/Büroo22 Äriruumid</v>
      </c>
    </row>
    <row r="61" spans="1:4" x14ac:dyDescent="0.25">
      <c r="A61" s="43" t="s">
        <v>310</v>
      </c>
      <c r="B61" s="43" t="s">
        <v>98</v>
      </c>
      <c r="C61" s="43" t="s">
        <v>96</v>
      </c>
      <c r="D61" s="43" t="str">
        <f t="shared" si="0"/>
        <v>ÜÜRITAV PINDKelder59 Liigitamata hoiuruumid</v>
      </c>
    </row>
    <row r="62" spans="1:4" x14ac:dyDescent="0.25">
      <c r="A62" s="43" t="s">
        <v>310</v>
      </c>
      <c r="B62" s="43" t="s">
        <v>311</v>
      </c>
      <c r="C62" s="43" t="s">
        <v>96</v>
      </c>
      <c r="D62" s="43" t="str">
        <f t="shared" si="0"/>
        <v>ÜÜRITAV PINDKelder82 Kinnistu juurde kuuluvad laod</v>
      </c>
    </row>
    <row r="63" spans="1:4" x14ac:dyDescent="0.25">
      <c r="A63" s="43" t="s">
        <v>310</v>
      </c>
      <c r="B63" s="43" t="s">
        <v>312</v>
      </c>
      <c r="C63" s="43" t="s">
        <v>96</v>
      </c>
      <c r="D63" s="43" t="str">
        <f t="shared" si="0"/>
        <v>ÜÜRITAV PINDKelder88 Kinnistu eriruumid</v>
      </c>
    </row>
    <row r="64" spans="1:4" x14ac:dyDescent="0.25">
      <c r="A64" s="43" t="s">
        <v>313</v>
      </c>
      <c r="B64" s="43" t="s">
        <v>98</v>
      </c>
      <c r="C64" s="43" t="s">
        <v>96</v>
      </c>
      <c r="D64" s="43" t="str">
        <f t="shared" si="0"/>
        <v>ÜÜRITAV PINDKemikaalid59 Liigitamata hoiuruumid</v>
      </c>
    </row>
    <row r="65" spans="1:4" x14ac:dyDescent="0.25">
      <c r="A65" s="43" t="s">
        <v>314</v>
      </c>
      <c r="B65" s="43" t="s">
        <v>299</v>
      </c>
      <c r="C65" s="43" t="s">
        <v>96</v>
      </c>
      <c r="D65" s="43" t="str">
        <f t="shared" si="0"/>
        <v>ÜÜRITAV PINDKinnipidamisruum19 Liigitamata eluruumid</v>
      </c>
    </row>
    <row r="66" spans="1:4" x14ac:dyDescent="0.25">
      <c r="A66" s="43" t="s">
        <v>314</v>
      </c>
      <c r="B66" s="43" t="s">
        <v>290</v>
      </c>
      <c r="C66" s="43" t="s">
        <v>96</v>
      </c>
      <c r="D66" s="43" t="str">
        <f t="shared" si="0"/>
        <v>ÜÜRITAV PINDKinnipidamisruum49 Ruumigrupi liigitamata eriruumid</v>
      </c>
    </row>
    <row r="67" spans="1:4" x14ac:dyDescent="0.25">
      <c r="A67" s="43" t="s">
        <v>315</v>
      </c>
      <c r="B67" s="43" t="s">
        <v>316</v>
      </c>
      <c r="C67" s="43" t="s">
        <v>96</v>
      </c>
      <c r="D67" s="43" t="str">
        <f t="shared" ref="D67:D120" si="1">C67&amp;A67&amp;B67</f>
        <v>ÜÜRITAV PINDKlassiruum31 Klassiruumid</v>
      </c>
    </row>
    <row r="68" spans="1:4" x14ac:dyDescent="0.25">
      <c r="A68" s="43" t="s">
        <v>317</v>
      </c>
      <c r="B68" s="43" t="s">
        <v>290</v>
      </c>
      <c r="C68" s="43" t="s">
        <v>96</v>
      </c>
      <c r="D68" s="43" t="str">
        <f t="shared" si="1"/>
        <v>ÜÜRITAV PINDKoeraruum49 Ruumigrupi liigitamata eriruumid</v>
      </c>
    </row>
    <row r="69" spans="1:4" x14ac:dyDescent="0.25">
      <c r="A69" s="43" t="s">
        <v>318</v>
      </c>
      <c r="B69" s="43" t="s">
        <v>149</v>
      </c>
      <c r="C69" s="43" t="s">
        <v>96</v>
      </c>
      <c r="D69" s="43" t="str">
        <f t="shared" si="1"/>
        <v>ÜÜRITAV PINDKohtusaal21 Bürooruumid</v>
      </c>
    </row>
    <row r="70" spans="1:4" x14ac:dyDescent="0.25">
      <c r="A70" s="43" t="s">
        <v>109</v>
      </c>
      <c r="B70" s="43" t="s">
        <v>110</v>
      </c>
      <c r="C70" s="43" t="s">
        <v>96</v>
      </c>
      <c r="D70" s="43" t="str">
        <f t="shared" si="1"/>
        <v>ÜÜRITAV PINDKoridor91 Horisontaalliiklusruumid</v>
      </c>
    </row>
    <row r="71" spans="1:4" x14ac:dyDescent="0.25">
      <c r="A71" s="43" t="s">
        <v>119</v>
      </c>
      <c r="B71" s="43" t="s">
        <v>120</v>
      </c>
      <c r="C71" s="43" t="s">
        <v>96</v>
      </c>
      <c r="D71" s="43" t="str">
        <f t="shared" si="1"/>
        <v>ÜÜRITAV PINDKoristus- ja hooldusruum86 Koristus- ja hooldusruumid</v>
      </c>
    </row>
    <row r="72" spans="1:4" x14ac:dyDescent="0.25">
      <c r="A72" s="44" t="s">
        <v>319</v>
      </c>
      <c r="B72" s="43" t="s">
        <v>184</v>
      </c>
      <c r="C72" s="43" t="s">
        <v>96</v>
      </c>
      <c r="D72" s="43" t="str">
        <f t="shared" si="1"/>
        <v>ÜÜRITAV PINDKöögi abiruum64 Köögiruumid</v>
      </c>
    </row>
    <row r="73" spans="1:4" x14ac:dyDescent="0.25">
      <c r="A73" s="43" t="s">
        <v>183</v>
      </c>
      <c r="B73" s="43" t="s">
        <v>320</v>
      </c>
      <c r="C73" s="43" t="s">
        <v>96</v>
      </c>
      <c r="D73" s="43" t="str">
        <f>C73&amp;A73&amp;B73</f>
        <v>ÜÜRITAV PINDKööginurk/Köök62 Töökoha söögitoad</v>
      </c>
    </row>
    <row r="74" spans="1:4" x14ac:dyDescent="0.25">
      <c r="A74" s="43" t="s">
        <v>183</v>
      </c>
      <c r="B74" s="43" t="s">
        <v>184</v>
      </c>
      <c r="C74" s="43" t="s">
        <v>96</v>
      </c>
      <c r="D74" s="43" t="str">
        <f t="shared" si="1"/>
        <v>ÜÜRITAV PINDKööginurk/Köök64 Köögiruumid</v>
      </c>
    </row>
    <row r="75" spans="1:4" x14ac:dyDescent="0.25">
      <c r="A75" s="44" t="s">
        <v>321</v>
      </c>
      <c r="B75" s="43" t="s">
        <v>322</v>
      </c>
      <c r="C75" s="43" t="s">
        <v>96</v>
      </c>
      <c r="D75" s="43" t="str">
        <f t="shared" si="1"/>
        <v>ÜÜRITAV PINDKülmik65 Köögi külmkambrid</v>
      </c>
    </row>
    <row r="76" spans="1:4" x14ac:dyDescent="0.25">
      <c r="A76" s="43" t="s">
        <v>323</v>
      </c>
      <c r="B76" s="43" t="s">
        <v>290</v>
      </c>
      <c r="C76" s="43" t="s">
        <v>96</v>
      </c>
      <c r="D76" s="43" t="str">
        <f t="shared" si="1"/>
        <v>ÜÜRITAV PINDLaadimisruum/-tsoon49 Ruumigrupi liigitamata eriruumid</v>
      </c>
    </row>
    <row r="77" spans="1:4" x14ac:dyDescent="0.25">
      <c r="A77" s="43" t="s">
        <v>324</v>
      </c>
      <c r="B77" s="43" t="s">
        <v>325</v>
      </c>
      <c r="C77" s="43" t="s">
        <v>96</v>
      </c>
      <c r="D77" s="43" t="str">
        <f t="shared" si="1"/>
        <v>ÜÜRITAV PINDLaboratoorium36 Laboratooriumiruumid</v>
      </c>
    </row>
    <row r="78" spans="1:4" x14ac:dyDescent="0.25">
      <c r="A78" s="43" t="s">
        <v>326</v>
      </c>
      <c r="B78" s="43" t="s">
        <v>290</v>
      </c>
      <c r="C78" s="43" t="s">
        <v>96</v>
      </c>
      <c r="D78" s="43" t="str">
        <f t="shared" si="1"/>
        <v>ÜÜRITAV PINDLahangusaal49 Ruumigrupi liigitamata eriruumid</v>
      </c>
    </row>
    <row r="79" spans="1:4" x14ac:dyDescent="0.25">
      <c r="A79" s="43" t="s">
        <v>327</v>
      </c>
      <c r="B79" s="43" t="s">
        <v>290</v>
      </c>
      <c r="C79" s="43" t="s">
        <v>96</v>
      </c>
      <c r="D79" s="43" t="str">
        <f t="shared" si="1"/>
        <v>ÜÜRITAV PINDLasketiir49 Ruumigrupi liigitamata eriruumid</v>
      </c>
    </row>
    <row r="80" spans="1:4" x14ac:dyDescent="0.25">
      <c r="A80" s="43" t="s">
        <v>328</v>
      </c>
      <c r="B80" s="43" t="s">
        <v>329</v>
      </c>
      <c r="C80" s="43" t="s">
        <v>96</v>
      </c>
      <c r="D80" s="43" t="str">
        <f t="shared" si="1"/>
        <v>ÜÜRITAV PINDLaut41 Tootmisruumid</v>
      </c>
    </row>
    <row r="81" spans="1:4" x14ac:dyDescent="0.25">
      <c r="A81" s="43" t="s">
        <v>328</v>
      </c>
      <c r="B81" s="44" t="s">
        <v>312</v>
      </c>
      <c r="C81" s="43" t="s">
        <v>96</v>
      </c>
      <c r="D81" s="43" t="str">
        <f t="shared" si="1"/>
        <v>ÜÜRITAV PINDLaut88 Kinnistu eriruumid</v>
      </c>
    </row>
    <row r="82" spans="1:4" x14ac:dyDescent="0.25">
      <c r="A82" s="43" t="s">
        <v>330</v>
      </c>
      <c r="B82" s="43" t="s">
        <v>331</v>
      </c>
      <c r="C82" s="43" t="s">
        <v>96</v>
      </c>
      <c r="D82" s="43" t="str">
        <f t="shared" si="1"/>
        <v>ÜÜRITAV PINDLava/Kino77 Klubi- ja harrastusruumid</v>
      </c>
    </row>
    <row r="83" spans="1:4" x14ac:dyDescent="0.25">
      <c r="A83" s="43" t="s">
        <v>332</v>
      </c>
      <c r="B83" s="43" t="s">
        <v>333</v>
      </c>
      <c r="C83" s="43" t="s">
        <v>96</v>
      </c>
      <c r="D83" s="43" t="str">
        <f t="shared" si="1"/>
        <v>ÜÜRITAV PINDLeiliruum74 Leiliruumid</v>
      </c>
    </row>
    <row r="84" spans="1:4" x14ac:dyDescent="0.25">
      <c r="A84" s="43" t="s">
        <v>334</v>
      </c>
      <c r="B84" s="43" t="s">
        <v>135</v>
      </c>
      <c r="C84" s="43" t="s">
        <v>96</v>
      </c>
      <c r="D84" s="43" t="str">
        <f t="shared" si="1"/>
        <v>ÜÜRITAV PINDLüüs83 Sissepääsuruumid</v>
      </c>
    </row>
    <row r="85" spans="1:4" x14ac:dyDescent="0.25">
      <c r="A85" s="43" t="s">
        <v>334</v>
      </c>
      <c r="B85" s="43" t="s">
        <v>110</v>
      </c>
      <c r="C85" s="43" t="s">
        <v>96</v>
      </c>
      <c r="D85" s="43" t="str">
        <f t="shared" si="1"/>
        <v>ÜÜRITAV PINDLüüs91 Horisontaalliiklusruumid</v>
      </c>
    </row>
    <row r="86" spans="1:4" x14ac:dyDescent="0.25">
      <c r="A86" s="43" t="s">
        <v>148</v>
      </c>
      <c r="B86" s="43" t="s">
        <v>149</v>
      </c>
      <c r="C86" s="43" t="s">
        <v>96</v>
      </c>
      <c r="D86" s="43" t="str">
        <f t="shared" si="1"/>
        <v>ÜÜRITAV PINDNõupidamise ruum21 Bürooruumid</v>
      </c>
    </row>
    <row r="87" spans="1:4" x14ac:dyDescent="0.25">
      <c r="A87" s="43" t="s">
        <v>335</v>
      </c>
      <c r="B87" s="43" t="s">
        <v>336</v>
      </c>
      <c r="C87" s="43" t="s">
        <v>96</v>
      </c>
      <c r="D87" s="43" t="str">
        <f t="shared" si="1"/>
        <v>ÜÜRITAV PINDNäitusesaal/Muuseum46 Kultuuriasutuste ruumid</v>
      </c>
    </row>
    <row r="88" spans="1:4" x14ac:dyDescent="0.25">
      <c r="A88" s="43" t="s">
        <v>139</v>
      </c>
      <c r="B88" s="43" t="s">
        <v>218</v>
      </c>
      <c r="C88" s="43" t="s">
        <v>96</v>
      </c>
      <c r="D88" s="43" t="str">
        <f t="shared" si="1"/>
        <v>ÜÜRITAV PINDOoteruum/Teenindusruum22 Äriruumid</v>
      </c>
    </row>
    <row r="89" spans="1:4" x14ac:dyDescent="0.25">
      <c r="A89" s="43" t="s">
        <v>139</v>
      </c>
      <c r="B89" s="43" t="s">
        <v>140</v>
      </c>
      <c r="C89" s="43" t="s">
        <v>96</v>
      </c>
      <c r="D89" s="43" t="str">
        <f t="shared" si="1"/>
        <v>ÜÜRITAV PINDOoteruum/Teenindusruum84 Avalikud teenindusruumid</v>
      </c>
    </row>
    <row r="90" spans="1:4" x14ac:dyDescent="0.25">
      <c r="A90" s="43" t="s">
        <v>337</v>
      </c>
      <c r="B90" s="43" t="s">
        <v>302</v>
      </c>
      <c r="C90" s="43" t="s">
        <v>96</v>
      </c>
      <c r="D90" s="43" t="str">
        <f t="shared" si="1"/>
        <v>ÜÜRITAV PINDParkla55 Garaažid</v>
      </c>
    </row>
    <row r="91" spans="1:4" x14ac:dyDescent="0.25">
      <c r="A91" s="43" t="s">
        <v>337</v>
      </c>
      <c r="B91" s="43" t="s">
        <v>338</v>
      </c>
      <c r="C91" s="43" t="s">
        <v>96</v>
      </c>
      <c r="D91" s="43" t="str">
        <f t="shared" si="1"/>
        <v>ÜÜRITAV PINDParkla89 Liigitamata ühisruumid</v>
      </c>
    </row>
    <row r="92" spans="1:4" x14ac:dyDescent="0.25">
      <c r="A92" s="43" t="s">
        <v>116</v>
      </c>
      <c r="B92" s="43" t="s">
        <v>117</v>
      </c>
      <c r="C92" s="43" t="s">
        <v>96</v>
      </c>
      <c r="D92" s="43" t="str">
        <f t="shared" si="1"/>
        <v>ÜÜRITAV PINDPesuruum72 Pesuruumid</v>
      </c>
    </row>
    <row r="93" spans="1:4" x14ac:dyDescent="0.25">
      <c r="A93" s="43" t="s">
        <v>233</v>
      </c>
      <c r="B93" s="43" t="s">
        <v>339</v>
      </c>
      <c r="C93" s="43" t="s">
        <v>96</v>
      </c>
      <c r="D93" s="43" t="str">
        <f t="shared" si="1"/>
        <v>ÜÜRITAV PINDPuhkeruum48 Puhke- ja huvialaruumid</v>
      </c>
    </row>
    <row r="94" spans="1:4" x14ac:dyDescent="0.25">
      <c r="A94" s="43" t="s">
        <v>233</v>
      </c>
      <c r="B94" s="43" t="s">
        <v>234</v>
      </c>
      <c r="C94" s="43" t="s">
        <v>96</v>
      </c>
      <c r="D94" s="43" t="str">
        <f t="shared" si="1"/>
        <v>ÜÜRITAV PINDPuhkeruum75 Puhketoad</v>
      </c>
    </row>
    <row r="95" spans="1:4" x14ac:dyDescent="0.25">
      <c r="A95" s="43" t="s">
        <v>340</v>
      </c>
      <c r="B95" s="43" t="s">
        <v>338</v>
      </c>
      <c r="C95" s="43" t="s">
        <v>96</v>
      </c>
      <c r="D95" s="43" t="str">
        <f t="shared" si="1"/>
        <v>ÜÜRITAV PINDPööning/Katusealune89 Liigitamata ühisruumid</v>
      </c>
    </row>
    <row r="96" spans="1:4" x14ac:dyDescent="0.25">
      <c r="A96" s="43" t="s">
        <v>341</v>
      </c>
      <c r="B96" s="43" t="s">
        <v>342</v>
      </c>
      <c r="C96" s="43" t="s">
        <v>96</v>
      </c>
      <c r="D96" s="43" t="str">
        <f t="shared" si="1"/>
        <v>ÜÜRITAV PINDRaamatukogu39 Liigitamata õpperuumid</v>
      </c>
    </row>
    <row r="97" spans="1:4" x14ac:dyDescent="0.25">
      <c r="A97" s="43" t="s">
        <v>343</v>
      </c>
      <c r="B97" s="43" t="s">
        <v>98</v>
      </c>
      <c r="C97" s="43" t="s">
        <v>96</v>
      </c>
      <c r="D97" s="43" t="str">
        <f t="shared" si="1"/>
        <v>ÜÜRITAV PINDRelvaruum59 Liigitamata hoiuruumid</v>
      </c>
    </row>
    <row r="98" spans="1:4" x14ac:dyDescent="0.25">
      <c r="A98" s="43" t="s">
        <v>125</v>
      </c>
      <c r="B98" s="43" t="s">
        <v>126</v>
      </c>
      <c r="C98" s="43" t="s">
        <v>96</v>
      </c>
      <c r="D98" s="43" t="str">
        <f t="shared" si="1"/>
        <v>ÜÜRITAV PINDRiietusruum71 Riietusruumid</v>
      </c>
    </row>
    <row r="99" spans="1:4" x14ac:dyDescent="0.25">
      <c r="A99" s="43" t="s">
        <v>179</v>
      </c>
      <c r="B99" s="43" t="s">
        <v>344</v>
      </c>
      <c r="C99" s="43" t="s">
        <v>96</v>
      </c>
      <c r="D99" s="43" t="str">
        <f t="shared" si="1"/>
        <v>ÜÜRITAV PINDSaal33 Loengusaalid</v>
      </c>
    </row>
    <row r="100" spans="1:4" x14ac:dyDescent="0.25">
      <c r="A100" s="43" t="s">
        <v>179</v>
      </c>
      <c r="B100" s="43" t="s">
        <v>180</v>
      </c>
      <c r="C100" s="43" t="s">
        <v>96</v>
      </c>
      <c r="D100" s="43" t="str">
        <f t="shared" si="1"/>
        <v>ÜÜRITAV PINDSaal34 Auditooriumid</v>
      </c>
    </row>
    <row r="101" spans="1:4" x14ac:dyDescent="0.25">
      <c r="A101" s="43" t="s">
        <v>345</v>
      </c>
      <c r="B101" s="43" t="s">
        <v>346</v>
      </c>
      <c r="C101" s="43" t="s">
        <v>96</v>
      </c>
      <c r="D101" s="43" t="str">
        <f t="shared" si="1"/>
        <v>ÜÜRITAV PINDSakraalruum45 Sakraalruumid</v>
      </c>
    </row>
    <row r="102" spans="1:4" x14ac:dyDescent="0.25">
      <c r="A102" s="43" t="s">
        <v>347</v>
      </c>
      <c r="B102" s="43" t="s">
        <v>218</v>
      </c>
      <c r="C102" s="43" t="s">
        <v>96</v>
      </c>
      <c r="D102" s="43" t="str">
        <f t="shared" si="1"/>
        <v>ÜÜRITAV PINDSalong22 Äriruumid</v>
      </c>
    </row>
    <row r="103" spans="1:4" x14ac:dyDescent="0.25">
      <c r="A103" s="43" t="s">
        <v>348</v>
      </c>
      <c r="B103" s="43" t="s">
        <v>105</v>
      </c>
      <c r="C103" s="43" t="s">
        <v>96</v>
      </c>
      <c r="D103" s="43" t="str">
        <f t="shared" si="1"/>
        <v>ÜÜRITAV PINDServer23 Äriruumide abiruumid</v>
      </c>
    </row>
    <row r="104" spans="1:4" x14ac:dyDescent="0.25">
      <c r="A104" s="43" t="s">
        <v>349</v>
      </c>
      <c r="B104" s="43" t="s">
        <v>350</v>
      </c>
      <c r="C104" s="43" t="s">
        <v>96</v>
      </c>
      <c r="D104" s="43" t="str">
        <f t="shared" si="1"/>
        <v>ÜÜRITAV PINDSpordiruum/-saal47 Spordiruumid</v>
      </c>
    </row>
    <row r="105" spans="1:4" x14ac:dyDescent="0.25">
      <c r="A105" s="43" t="s">
        <v>351</v>
      </c>
      <c r="B105" s="43" t="s">
        <v>218</v>
      </c>
      <c r="C105" s="43" t="s">
        <v>96</v>
      </c>
      <c r="D105" s="43" t="str">
        <f t="shared" si="1"/>
        <v>ÜÜRITAV PINDStuudio22 Äriruumid</v>
      </c>
    </row>
    <row r="106" spans="1:4" x14ac:dyDescent="0.25">
      <c r="A106" s="43" t="s">
        <v>352</v>
      </c>
      <c r="B106" s="43" t="s">
        <v>353</v>
      </c>
      <c r="C106" s="43" t="s">
        <v>96</v>
      </c>
      <c r="D106" s="43" t="str">
        <f t="shared" si="1"/>
        <v>ÜÜRITAV PINDSuitsetamise ruum79 Liigitamata sotsiaal- ja puhkeruumid</v>
      </c>
    </row>
    <row r="107" spans="1:4" x14ac:dyDescent="0.25">
      <c r="A107" s="43" t="s">
        <v>354</v>
      </c>
      <c r="B107" s="43" t="s">
        <v>355</v>
      </c>
      <c r="C107" s="43" t="s">
        <v>96</v>
      </c>
      <c r="D107" s="43" t="str">
        <f t="shared" si="1"/>
        <v>ÜÜRITAV PINDSöökla/Kohvik61 Toitlustusruumid</v>
      </c>
    </row>
    <row r="108" spans="1:4" x14ac:dyDescent="0.25">
      <c r="A108" s="43" t="s">
        <v>356</v>
      </c>
      <c r="B108" s="43" t="s">
        <v>338</v>
      </c>
      <c r="C108" s="43" t="s">
        <v>96</v>
      </c>
      <c r="D108" s="43" t="str">
        <f t="shared" si="1"/>
        <v>ÜÜRITAV PINDTalveaed89 Liigitamata ühisruumid</v>
      </c>
    </row>
    <row r="109" spans="1:4" x14ac:dyDescent="0.25">
      <c r="A109" s="43" t="s">
        <v>357</v>
      </c>
      <c r="B109" s="43" t="s">
        <v>358</v>
      </c>
      <c r="C109" s="43" t="s">
        <v>96</v>
      </c>
      <c r="D109" s="43" t="str">
        <f t="shared" si="1"/>
        <v>ÜÜRITAV PINDTervishoiuruum42 Tervishoiuruumid</v>
      </c>
    </row>
    <row r="110" spans="1:4" x14ac:dyDescent="0.25">
      <c r="A110" s="43" t="s">
        <v>359</v>
      </c>
      <c r="B110" s="43" t="s">
        <v>338</v>
      </c>
      <c r="C110" s="43" t="s">
        <v>96</v>
      </c>
      <c r="D110" s="43" t="str">
        <f t="shared" si="1"/>
        <v>ÜÜRITAV PINDTorn/Platvorm89 Liigitamata ühisruumid</v>
      </c>
    </row>
    <row r="111" spans="1:4" x14ac:dyDescent="0.25">
      <c r="A111" s="43" t="s">
        <v>360</v>
      </c>
      <c r="B111" s="43" t="s">
        <v>114</v>
      </c>
      <c r="C111" s="43" t="s">
        <v>96</v>
      </c>
      <c r="D111" s="43" t="str">
        <f t="shared" si="1"/>
        <v>ÜÜRITAV PINDTorulifti ruum92 Vertikaalliiklusruumid</v>
      </c>
    </row>
    <row r="112" spans="1:4" x14ac:dyDescent="0.25">
      <c r="A112" s="43" t="s">
        <v>134</v>
      </c>
      <c r="B112" s="43" t="s">
        <v>135</v>
      </c>
      <c r="C112" s="43" t="s">
        <v>96</v>
      </c>
      <c r="D112" s="43" t="str">
        <f t="shared" si="1"/>
        <v>ÜÜRITAV PINDTuulekoda83 Sissepääsuruumid</v>
      </c>
    </row>
    <row r="113" spans="1:4" x14ac:dyDescent="0.25">
      <c r="A113" s="43" t="s">
        <v>361</v>
      </c>
      <c r="B113" s="43" t="s">
        <v>362</v>
      </c>
      <c r="C113" s="43" t="s">
        <v>96</v>
      </c>
      <c r="D113" s="43" t="str">
        <f t="shared" si="1"/>
        <v>ÜÜRITAV PINDTöökoda35 Kutseõppeasutuse töökojad</v>
      </c>
    </row>
    <row r="114" spans="1:4" x14ac:dyDescent="0.25">
      <c r="A114" s="43" t="s">
        <v>361</v>
      </c>
      <c r="B114" s="43" t="s">
        <v>329</v>
      </c>
      <c r="C114" s="43" t="s">
        <v>96</v>
      </c>
      <c r="D114" s="43" t="str">
        <f t="shared" si="1"/>
        <v>ÜÜRITAV PINDTöökoda41 Tootmisruumid</v>
      </c>
    </row>
    <row r="115" spans="1:4" x14ac:dyDescent="0.25">
      <c r="A115" s="43" t="s">
        <v>361</v>
      </c>
      <c r="B115" s="43" t="s">
        <v>290</v>
      </c>
      <c r="C115" s="43" t="s">
        <v>96</v>
      </c>
      <c r="D115" s="43" t="str">
        <f t="shared" si="1"/>
        <v>ÜÜRITAV PINDTöökoda49 Ruumigrupi liigitamata eriruumid</v>
      </c>
    </row>
    <row r="116" spans="1:4" x14ac:dyDescent="0.25">
      <c r="A116" s="43" t="s">
        <v>363</v>
      </c>
      <c r="B116" s="43" t="s">
        <v>350</v>
      </c>
      <c r="C116" s="43" t="s">
        <v>96</v>
      </c>
      <c r="D116" s="43" t="str">
        <f t="shared" si="1"/>
        <v>ÜÜRITAV PINDUjula47 Spordiruumid</v>
      </c>
    </row>
    <row r="117" spans="1:4" x14ac:dyDescent="0.25">
      <c r="A117" s="43" t="s">
        <v>364</v>
      </c>
      <c r="B117" s="43" t="s">
        <v>365</v>
      </c>
      <c r="C117" s="43" t="s">
        <v>96</v>
      </c>
      <c r="D117" s="43" t="str">
        <f t="shared" si="1"/>
        <v>ÜÜRITAV PINDValveruum38 Valveruumid</v>
      </c>
    </row>
    <row r="118" spans="1:4" x14ac:dyDescent="0.25">
      <c r="A118" s="43" t="s">
        <v>366</v>
      </c>
      <c r="B118" s="43" t="s">
        <v>367</v>
      </c>
      <c r="C118" s="43" t="s">
        <v>96</v>
      </c>
      <c r="D118" s="43" t="str">
        <f t="shared" si="1"/>
        <v>ÜÜRITAV PINDVarjend81 Varjendid</v>
      </c>
    </row>
    <row r="119" spans="1:4" x14ac:dyDescent="0.25">
      <c r="A119" s="43" t="s">
        <v>122</v>
      </c>
      <c r="B119" s="43" t="s">
        <v>123</v>
      </c>
      <c r="C119" s="43" t="s">
        <v>96</v>
      </c>
      <c r="D119" s="43" t="str">
        <f t="shared" si="1"/>
        <v>ÜÜRITAV PINDWC73 WC-ruumid</v>
      </c>
    </row>
    <row r="120" spans="1:4" x14ac:dyDescent="0.25">
      <c r="A120" s="43"/>
      <c r="B120" s="43"/>
      <c r="C120" s="43" t="s">
        <v>368</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369</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257</v>
      </c>
      <c r="L1" s="4" t="s">
        <v>4</v>
      </c>
      <c r="M1" s="4" t="s">
        <v>370</v>
      </c>
    </row>
    <row r="2" spans="1:13" x14ac:dyDescent="0.25">
      <c r="A2" s="3" t="s">
        <v>371</v>
      </c>
      <c r="C2" s="4">
        <f>C1</f>
        <v>-5</v>
      </c>
      <c r="D2" s="4" t="s">
        <v>372</v>
      </c>
      <c r="E2" s="4" t="s">
        <v>96</v>
      </c>
      <c r="F2" s="6" t="str">
        <f>IF('Hoone üldandmed'!$B$4="","",IF(IF(C2&gt;='Hoone üldandmed'!$B$4*1,TRUE,FALSE),C2,""))</f>
        <v/>
      </c>
      <c r="G2" s="6" t="b">
        <f>IF('Hoone üldandmed'!$B$4="",FALSE,IF(C2&gt;='Hoone üldandmed'!$B$4*1,TRUE,FALSE))</f>
        <v>0</v>
      </c>
      <c r="H2" s="4"/>
      <c r="I2" s="1">
        <f>COUNTIFS($C$1:C2,C2)</f>
        <v>2</v>
      </c>
      <c r="J2" s="4" t="s">
        <v>100</v>
      </c>
      <c r="L2" s="4" t="s">
        <v>373</v>
      </c>
      <c r="M2" s="4" t="s">
        <v>374</v>
      </c>
    </row>
    <row r="3" spans="1:13" x14ac:dyDescent="0.25">
      <c r="A3" s="3" t="s">
        <v>375</v>
      </c>
      <c r="C3" s="4">
        <f t="shared" ref="C3:C10" si="0">C2</f>
        <v>-5</v>
      </c>
      <c r="D3" s="4" t="s">
        <v>376</v>
      </c>
      <c r="E3" s="4" t="s">
        <v>112</v>
      </c>
      <c r="F3" s="6" t="str">
        <f>IF('Hoone üldandmed'!$B$4="","",IF(IF(C3&gt;='Hoone üldandmed'!$B$4*1,TRUE,FALSE),C3,""))</f>
        <v/>
      </c>
      <c r="G3" s="6" t="b">
        <f>IF('Hoone üldandmed'!$B$4="",FALSE,IF(C3&gt;='Hoone üldandmed'!$B$4*1,TRUE,FALSE))</f>
        <v>0</v>
      </c>
      <c r="H3" s="4"/>
      <c r="I3" s="1">
        <f>COUNTIFS($C$1:C3,C3)</f>
        <v>3</v>
      </c>
      <c r="J3" s="4" t="s">
        <v>112</v>
      </c>
      <c r="L3" s="4" t="s">
        <v>6</v>
      </c>
      <c r="M3" s="4" t="s">
        <v>377</v>
      </c>
    </row>
    <row r="4" spans="1:13" x14ac:dyDescent="0.25">
      <c r="A4" s="3" t="s">
        <v>378</v>
      </c>
      <c r="C4" s="4">
        <f t="shared" si="0"/>
        <v>-5</v>
      </c>
      <c r="D4" s="4" t="s">
        <v>379</v>
      </c>
      <c r="E4" s="4" t="s">
        <v>100</v>
      </c>
      <c r="F4" s="6" t="str">
        <f>IF('Hoone üldandmed'!$B$4="","",IF(IF(C4&gt;='Hoone üldandmed'!$B$4*1,TRUE,FALSE),C4,""))</f>
        <v/>
      </c>
      <c r="G4" s="6" t="b">
        <f>IF('Hoone üldandmed'!$B$4="",FALSE,IF(C4&gt;='Hoone üldandmed'!$B$4*1,TRUE,FALSE))</f>
        <v>0</v>
      </c>
      <c r="H4" s="4"/>
      <c r="I4" s="1">
        <f>COUNTIFS($C$1:C4,C4)</f>
        <v>4</v>
      </c>
      <c r="J4" s="4" t="s">
        <v>96</v>
      </c>
      <c r="L4" s="4" t="s">
        <v>380</v>
      </c>
      <c r="M4" s="4" t="s">
        <v>381</v>
      </c>
    </row>
    <row r="5" spans="1:13" x14ac:dyDescent="0.25">
      <c r="A5" s="3" t="s">
        <v>382</v>
      </c>
      <c r="C5" s="4">
        <f t="shared" si="0"/>
        <v>-5</v>
      </c>
      <c r="D5" s="4" t="s">
        <v>383</v>
      </c>
      <c r="E5" s="4"/>
      <c r="F5" s="6" t="str">
        <f>IF('Hoone üldandmed'!$B$4="","",IF(IF(C5&gt;='Hoone üldandmed'!$B$4*1,TRUE,FALSE),C5,""))</f>
        <v/>
      </c>
      <c r="G5" s="6" t="b">
        <f>IF('Hoone üldandmed'!$B$4="",FALSE,IF(C5&gt;='Hoone üldandmed'!$B$4*1,TRUE,FALSE))</f>
        <v>0</v>
      </c>
      <c r="H5" s="4"/>
      <c r="I5" s="1">
        <f>COUNTIFS($C$1:C5,C5)</f>
        <v>5</v>
      </c>
      <c r="J5" s="4" t="s">
        <v>368</v>
      </c>
      <c r="L5" s="4" t="s">
        <v>384</v>
      </c>
      <c r="M5" s="4" t="s">
        <v>385</v>
      </c>
    </row>
    <row r="6" spans="1:13" x14ac:dyDescent="0.25">
      <c r="A6" s="3" t="s">
        <v>19</v>
      </c>
      <c r="C6" s="4">
        <f t="shared" si="0"/>
        <v>-5</v>
      </c>
      <c r="D6" s="4" t="s">
        <v>386</v>
      </c>
      <c r="E6" s="4" t="s">
        <v>387</v>
      </c>
      <c r="F6" s="6" t="str">
        <f>IF('Hoone üldandmed'!$B$4="","",IF(IF(C6&gt;='Hoone üldandmed'!$B$4*1,TRUE,FALSE),C6,""))</f>
        <v/>
      </c>
      <c r="G6" s="6" t="b">
        <f>IF('Hoone üldandmed'!$B$4="",FALSE,IF(C6&gt;='Hoone üldandmed'!$B$4*1,TRUE,FALSE))</f>
        <v>0</v>
      </c>
      <c r="H6" s="4"/>
      <c r="I6" s="1">
        <f>COUNTIFS($C$1:C6,C6)</f>
        <v>6</v>
      </c>
      <c r="L6" s="4" t="s">
        <v>388</v>
      </c>
      <c r="M6" s="4" t="s">
        <v>389</v>
      </c>
    </row>
    <row r="7" spans="1:13" x14ac:dyDescent="0.25">
      <c r="A7" s="3" t="s">
        <v>132</v>
      </c>
      <c r="C7" s="4">
        <f t="shared" si="0"/>
        <v>-5</v>
      </c>
      <c r="D7" s="4" t="s">
        <v>390</v>
      </c>
      <c r="E7" s="4"/>
      <c r="F7" s="6" t="str">
        <f>IF('Hoone üldandmed'!$B$4="","",IF(IF(C7&gt;='Hoone üldandmed'!$B$4*1,TRUE,FALSE),C7,""))</f>
        <v/>
      </c>
      <c r="G7" s="6" t="b">
        <f>IF('Hoone üldandmed'!$B$4="",FALSE,IF(C7&gt;='Hoone üldandmed'!$B$4*1,TRUE,FALSE))</f>
        <v>0</v>
      </c>
      <c r="H7" s="4"/>
      <c r="I7" s="1">
        <f>COUNTIFS($C$1:C7,C7)</f>
        <v>7</v>
      </c>
    </row>
    <row r="8" spans="1:13" x14ac:dyDescent="0.25">
      <c r="A8" s="3" t="s">
        <v>170</v>
      </c>
      <c r="C8" s="4">
        <f>C7</f>
        <v>-5</v>
      </c>
      <c r="D8" s="4" t="s">
        <v>391</v>
      </c>
      <c r="E8" s="4"/>
      <c r="F8" s="6" t="str">
        <f>IF('Hoone üldandmed'!$B$4="","",IF(IF(C8&gt;='Hoone üldandmed'!$B$4*1,TRUE,FALSE),C8,""))</f>
        <v/>
      </c>
      <c r="G8" s="6" t="b">
        <f>IF('Hoone üldandmed'!$B$4="",FALSE,IF(C8&gt;='Hoone üldandmed'!$B$4*1,TRUE,FALSE))</f>
        <v>0</v>
      </c>
      <c r="H8" s="4"/>
      <c r="I8" s="1">
        <f>COUNTIFS($C$1:C8,C8)</f>
        <v>8</v>
      </c>
    </row>
    <row r="9" spans="1:13" x14ac:dyDescent="0.25">
      <c r="A9" s="3" t="s">
        <v>199</v>
      </c>
      <c r="C9" s="4">
        <f t="shared" si="0"/>
        <v>-5</v>
      </c>
      <c r="D9" s="4" t="s">
        <v>392</v>
      </c>
      <c r="E9" s="4" t="s">
        <v>257</v>
      </c>
      <c r="F9" s="6" t="str">
        <f>IF('Hoone üldandmed'!$B$4="","",IF(IF(C9&gt;='Hoone üldandmed'!$B$4*1,TRUE,FALSE),C9,""))</f>
        <v/>
      </c>
      <c r="G9" s="6" t="b">
        <f>IF('Hoone üldandmed'!$B$4="",FALSE,IF(C9&gt;='Hoone üldandmed'!$B$4*1,TRUE,FALSE))</f>
        <v>0</v>
      </c>
      <c r="H9" s="4"/>
      <c r="I9" s="1">
        <f>COUNTIFS($C$1:C9,C9)</f>
        <v>9</v>
      </c>
    </row>
    <row r="10" spans="1:13" x14ac:dyDescent="0.25">
      <c r="A10" s="3" t="s">
        <v>221</v>
      </c>
      <c r="C10" s="4">
        <f t="shared" si="0"/>
        <v>-5</v>
      </c>
      <c r="D10" s="4" t="s">
        <v>393</v>
      </c>
      <c r="E10" s="4" t="s">
        <v>368</v>
      </c>
      <c r="F10" s="6" t="str">
        <f>IF('Hoone üldandmed'!$B$4="","",IF(IF(C10&gt;='Hoone üldandmed'!$B$4*1,TRUE,FALSE),C10,""))</f>
        <v/>
      </c>
      <c r="G10" s="6" t="b">
        <f>IF('Hoone üldandmed'!$B$4="",FALSE,IF(C10&gt;='Hoone üldandmed'!$B$4*1,TRUE,FALSE))</f>
        <v>0</v>
      </c>
      <c r="H10" s="4"/>
    </row>
    <row r="11" spans="1:13" x14ac:dyDescent="0.25">
      <c r="A11" s="3" t="s">
        <v>239</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17</v>
      </c>
      <c r="C12" s="4">
        <f t="shared" si="1"/>
        <v>-4</v>
      </c>
      <c r="D12" s="4" t="s">
        <v>372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394</v>
      </c>
      <c r="C13" s="4">
        <f t="shared" si="1"/>
        <v>-4</v>
      </c>
      <c r="D13" s="4" t="s">
        <v>376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395</v>
      </c>
      <c r="C14" s="4">
        <f t="shared" si="1"/>
        <v>-4</v>
      </c>
      <c r="D14" s="4" t="s">
        <v>379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396</v>
      </c>
      <c r="C15" s="4">
        <f t="shared" si="1"/>
        <v>-4</v>
      </c>
      <c r="D15" s="4" t="s">
        <v>383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397</v>
      </c>
      <c r="C16" s="4">
        <f t="shared" si="1"/>
        <v>-4</v>
      </c>
      <c r="D16" s="4" t="s">
        <v>386</v>
      </c>
      <c r="E16" s="4" t="s">
        <v>387</v>
      </c>
      <c r="F16" s="6" t="str">
        <f>IF('Hoone üldandmed'!$B$4="","",IF(IF(C16&gt;='Hoone üldandmed'!$B$4*1,TRUE,FALSE),C16,""))</f>
        <v/>
      </c>
      <c r="G16" s="6" t="b">
        <f>IF('Hoone üldandmed'!$B$4="",FALSE,IF(C16&gt;='Hoone üldandmed'!$B$4*1,TRUE,FALSE))</f>
        <v>0</v>
      </c>
      <c r="H16" s="4"/>
      <c r="I16" s="1">
        <f>COUNTIFS($C$1:C16,C16)</f>
        <v>6</v>
      </c>
    </row>
    <row r="17" spans="1:9" x14ac:dyDescent="0.25">
      <c r="A17" s="3" t="s">
        <v>398</v>
      </c>
      <c r="C17" s="4">
        <f t="shared" si="1"/>
        <v>-4</v>
      </c>
      <c r="D17" s="4" t="s">
        <v>390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399</v>
      </c>
      <c r="C18" s="4">
        <f t="shared" si="1"/>
        <v>-4</v>
      </c>
      <c r="D18" s="4" t="s">
        <v>391</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400</v>
      </c>
      <c r="C19" s="4">
        <f t="shared" si="1"/>
        <v>-4</v>
      </c>
      <c r="D19" s="4" t="s">
        <v>392</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401</v>
      </c>
      <c r="C20" s="4">
        <f t="shared" si="1"/>
        <v>-4</v>
      </c>
      <c r="D20" s="4" t="s">
        <v>393</v>
      </c>
      <c r="E20" s="4" t="s">
        <v>368</v>
      </c>
      <c r="F20" s="6" t="str">
        <f>IF('Hoone üldandmed'!$B$4="","",IF(IF(C20&gt;='Hoone üldandmed'!$B$4*1,TRUE,FALSE),C20,""))</f>
        <v/>
      </c>
      <c r="G20" s="6" t="b">
        <f>IF('Hoone üldandmed'!$B$4="",FALSE,IF(C20&gt;='Hoone üldandmed'!$B$4*1,TRUE,FALSE))</f>
        <v>0</v>
      </c>
      <c r="H20" s="4"/>
    </row>
    <row r="21" spans="1:9" x14ac:dyDescent="0.25">
      <c r="A21" s="3" t="s">
        <v>402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403</v>
      </c>
      <c r="C22" s="4">
        <f t="shared" si="1"/>
        <v>-3</v>
      </c>
      <c r="D22" s="4" t="s">
        <v>372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404</v>
      </c>
      <c r="C23" s="4">
        <f t="shared" si="1"/>
        <v>-3</v>
      </c>
      <c r="D23" s="4" t="s">
        <v>376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405</v>
      </c>
      <c r="C24" s="4">
        <f t="shared" si="1"/>
        <v>-3</v>
      </c>
      <c r="D24" s="4" t="s">
        <v>379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406</v>
      </c>
      <c r="C25" s="4">
        <f t="shared" si="1"/>
        <v>-3</v>
      </c>
      <c r="D25" s="4" t="s">
        <v>383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407</v>
      </c>
      <c r="C26" s="4">
        <f t="shared" si="1"/>
        <v>-3</v>
      </c>
      <c r="D26" s="4" t="s">
        <v>386</v>
      </c>
      <c r="E26" s="4" t="s">
        <v>387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390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391</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392</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393</v>
      </c>
      <c r="E30" s="4" t="s">
        <v>368</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372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376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383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386</v>
      </c>
      <c r="E36" s="4" t="s">
        <v>387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390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391</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392</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393</v>
      </c>
      <c r="E40" s="4" t="s">
        <v>368</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372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376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383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386</v>
      </c>
      <c r="E46" s="4" t="s">
        <v>387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390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391</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392</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393</v>
      </c>
      <c r="E50" s="4" t="s">
        <v>368</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372</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376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383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386</v>
      </c>
      <c r="E56" s="4" t="s">
        <v>387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390</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391</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392</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393</v>
      </c>
      <c r="E60" s="4" t="s">
        <v>368</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372</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376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383</v>
      </c>
      <c r="E65" s="4" t="str">
        <f>IF(E55=0,"",E55)</f>
        <v/>
      </c>
      <c r="F65" s="7">
        <f>IF(IF(C65&lt;='Hoone üldandmed'!$B$3*1,TRUE,FALSE),C65,"")</f>
        <v>1</v>
      </c>
      <c r="G65" s="7" t="b">
        <f>IF(C65&lt;='Hoone üldandmed'!$B$3*1,TRUE,FALSE)</f>
        <v>1</v>
      </c>
      <c r="H65" s="4"/>
      <c r="I65" s="1">
        <f>COUNTIFS($C$1:C65,C65)</f>
        <v>5</v>
      </c>
    </row>
    <row r="66" spans="3:9" x14ac:dyDescent="0.25">
      <c r="C66" s="4">
        <f t="shared" si="2"/>
        <v>1</v>
      </c>
      <c r="D66" s="4" t="s">
        <v>386</v>
      </c>
      <c r="E66" s="4" t="s">
        <v>387</v>
      </c>
      <c r="F66" s="7">
        <f>IF(IF(C66&lt;='Hoone üldandmed'!$B$3*1,TRUE,FALSE),C66,"")</f>
        <v>1</v>
      </c>
      <c r="G66" s="7" t="b">
        <f>IF(C66&lt;='Hoone üldandmed'!$B$3*1,TRUE,FALSE)</f>
        <v>1</v>
      </c>
      <c r="H66" s="4"/>
      <c r="I66" s="1">
        <f>COUNTIFS($C$1:C66,C66)</f>
        <v>6</v>
      </c>
    </row>
    <row r="67" spans="3:9" x14ac:dyDescent="0.25">
      <c r="C67" s="4">
        <f t="shared" ref="C67:C76" si="3">C57+1</f>
        <v>1</v>
      </c>
      <c r="D67" s="4" t="s">
        <v>390</v>
      </c>
      <c r="E67" s="4" t="str">
        <f>IF(E57=0,"",E57)</f>
        <v/>
      </c>
      <c r="F67" s="7">
        <f>IF(IF(C67&lt;='Hoone üldandmed'!$B$3*1,TRUE,FALSE),C67,"")</f>
        <v>1</v>
      </c>
      <c r="G67" s="7" t="b">
        <f>IF(C67&lt;='Hoone üldandmed'!$B$3*1,TRUE,FALSE)</f>
        <v>1</v>
      </c>
      <c r="H67" s="4"/>
      <c r="I67" s="1">
        <f>COUNTIFS($C$1:C67,C67)</f>
        <v>7</v>
      </c>
    </row>
    <row r="68" spans="3:9" x14ac:dyDescent="0.25">
      <c r="C68" s="4">
        <f t="shared" si="3"/>
        <v>1</v>
      </c>
      <c r="D68" s="4" t="s">
        <v>391</v>
      </c>
      <c r="E68" s="4" t="str">
        <f>IF(E58=0,"",E58)</f>
        <v/>
      </c>
      <c r="F68" s="7">
        <f>IF(IF(C68&lt;='Hoone üldandmed'!$B$3*1,TRUE,FALSE),C68,"")</f>
        <v>1</v>
      </c>
      <c r="G68" s="7" t="b">
        <f>IF(C68&lt;='Hoone üldandmed'!$B$3*1,TRUE,FALSE)</f>
        <v>1</v>
      </c>
      <c r="H68" s="4"/>
      <c r="I68" s="1">
        <f>COUNTIFS($C$1:C68,C68)</f>
        <v>8</v>
      </c>
    </row>
    <row r="69" spans="3:9" x14ac:dyDescent="0.25">
      <c r="C69" s="4">
        <f t="shared" si="3"/>
        <v>1</v>
      </c>
      <c r="D69" s="4" t="s">
        <v>392</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393</v>
      </c>
      <c r="E70" s="4" t="s">
        <v>368</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372</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376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383</v>
      </c>
      <c r="E75" s="4" t="str">
        <f>IF(E65=0,"",E65)</f>
        <v/>
      </c>
      <c r="F75" s="7">
        <f>IF(IF(C75&lt;='Hoone üldandmed'!$B$3*1,TRUE,FALSE),C75,"")</f>
        <v>2</v>
      </c>
      <c r="G75" s="7" t="b">
        <f>IF(C75&lt;='Hoone üldandmed'!$B$3*1,TRUE,FALSE)</f>
        <v>1</v>
      </c>
      <c r="H75" s="4"/>
      <c r="I75" s="1">
        <f>COUNTIFS($C$1:C75,C75)</f>
        <v>5</v>
      </c>
    </row>
    <row r="76" spans="3:9" x14ac:dyDescent="0.25">
      <c r="C76" s="4">
        <f t="shared" si="3"/>
        <v>2</v>
      </c>
      <c r="D76" s="4" t="s">
        <v>386</v>
      </c>
      <c r="E76" s="4" t="s">
        <v>387</v>
      </c>
      <c r="F76" s="7">
        <f>IF(IF(C76&lt;='Hoone üldandmed'!$B$3*1,TRUE,FALSE),C76,"")</f>
        <v>2</v>
      </c>
      <c r="G76" s="7" t="b">
        <f>IF(C76&lt;='Hoone üldandmed'!$B$3*1,TRUE,FALSE)</f>
        <v>1</v>
      </c>
      <c r="H76" s="4"/>
      <c r="I76" s="1">
        <f>COUNTIFS($C$1:C76,C76)</f>
        <v>6</v>
      </c>
    </row>
    <row r="77" spans="3:9" x14ac:dyDescent="0.25">
      <c r="C77" s="4">
        <f t="shared" ref="C77:C86" si="4">C67+1</f>
        <v>2</v>
      </c>
      <c r="D77" s="4" t="s">
        <v>390</v>
      </c>
      <c r="E77" s="4" t="str">
        <f>IF(E67=0,"",E67)</f>
        <v/>
      </c>
      <c r="F77" s="7">
        <f>IF(IF(C77&lt;='Hoone üldandmed'!$B$3*1,TRUE,FALSE),C77,"")</f>
        <v>2</v>
      </c>
      <c r="G77" s="7" t="b">
        <f>IF(C77&lt;='Hoone üldandmed'!$B$3*1,TRUE,FALSE)</f>
        <v>1</v>
      </c>
      <c r="H77" s="4"/>
      <c r="I77" s="1">
        <f>COUNTIFS($C$1:C77,C77)</f>
        <v>7</v>
      </c>
    </row>
    <row r="78" spans="3:9" x14ac:dyDescent="0.25">
      <c r="C78" s="4">
        <f t="shared" si="4"/>
        <v>2</v>
      </c>
      <c r="D78" s="4" t="s">
        <v>391</v>
      </c>
      <c r="E78" s="4" t="str">
        <f>IF(E68=0,"",E68)</f>
        <v/>
      </c>
      <c r="F78" s="7">
        <f>IF(IF(C78&lt;='Hoone üldandmed'!$B$3*1,TRUE,FALSE),C78,"")</f>
        <v>2</v>
      </c>
      <c r="G78" s="7" t="b">
        <f>IF(C78&lt;='Hoone üldandmed'!$B$3*1,TRUE,FALSE)</f>
        <v>1</v>
      </c>
      <c r="H78" s="4"/>
      <c r="I78" s="1">
        <f>COUNTIFS($C$1:C78,C78)</f>
        <v>8</v>
      </c>
    </row>
    <row r="79" spans="3:9" x14ac:dyDescent="0.25">
      <c r="C79" s="4">
        <f t="shared" si="4"/>
        <v>2</v>
      </c>
      <c r="D79" s="4" t="s">
        <v>392</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393</v>
      </c>
      <c r="E80" s="4" t="s">
        <v>368</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372</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376</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383</v>
      </c>
      <c r="E85" s="4" t="str">
        <f>IF(E75=0,"",E75)</f>
        <v/>
      </c>
      <c r="F85" s="7">
        <f>IF(IF(C85&lt;='Hoone üldandmed'!$B$3*1,TRUE,FALSE),C85,"")</f>
        <v>3</v>
      </c>
      <c r="G85" s="7" t="b">
        <f>IF(C85&lt;='Hoone üldandmed'!$B$3*1,TRUE,FALSE)</f>
        <v>1</v>
      </c>
      <c r="H85" s="4"/>
      <c r="I85" s="1">
        <f>COUNTIFS($C$1:C85,C85)</f>
        <v>5</v>
      </c>
    </row>
    <row r="86" spans="3:9" x14ac:dyDescent="0.25">
      <c r="C86" s="4">
        <f t="shared" si="4"/>
        <v>3</v>
      </c>
      <c r="D86" s="4" t="s">
        <v>386</v>
      </c>
      <c r="E86" s="4" t="s">
        <v>387</v>
      </c>
      <c r="F86" s="7">
        <f>IF(IF(C86&lt;='Hoone üldandmed'!$B$3*1,TRUE,FALSE),C86,"")</f>
        <v>3</v>
      </c>
      <c r="G86" s="7" t="b">
        <f>IF(C86&lt;='Hoone üldandmed'!$B$3*1,TRUE,FALSE)</f>
        <v>1</v>
      </c>
      <c r="H86" s="4"/>
      <c r="I86" s="1">
        <f>COUNTIFS($C$1:C86,C86)</f>
        <v>6</v>
      </c>
    </row>
    <row r="87" spans="3:9" x14ac:dyDescent="0.25">
      <c r="C87" s="4">
        <f t="shared" ref="C87:C96" si="5">C77+1</f>
        <v>3</v>
      </c>
      <c r="D87" s="4" t="s">
        <v>390</v>
      </c>
      <c r="E87" s="4" t="str">
        <f>IF(E77=0,"",E77)</f>
        <v/>
      </c>
      <c r="F87" s="7">
        <f>IF(IF(C87&lt;='Hoone üldandmed'!$B$3*1,TRUE,FALSE),C87,"")</f>
        <v>3</v>
      </c>
      <c r="G87" s="7" t="b">
        <f>IF(C87&lt;='Hoone üldandmed'!$B$3*1,TRUE,FALSE)</f>
        <v>1</v>
      </c>
      <c r="H87" s="4"/>
      <c r="I87" s="1">
        <f>COUNTIFS($C$1:C87,C87)</f>
        <v>7</v>
      </c>
    </row>
    <row r="88" spans="3:9" x14ac:dyDescent="0.25">
      <c r="C88" s="4">
        <f t="shared" si="5"/>
        <v>3</v>
      </c>
      <c r="D88" s="4" t="s">
        <v>391</v>
      </c>
      <c r="E88" s="4" t="str">
        <f>IF(E78=0,"",E78)</f>
        <v/>
      </c>
      <c r="F88" s="7">
        <f>IF(IF(C88&lt;='Hoone üldandmed'!$B$3*1,TRUE,FALSE),C88,"")</f>
        <v>3</v>
      </c>
      <c r="G88" s="7" t="b">
        <f>IF(C88&lt;='Hoone üldandmed'!$B$3*1,TRUE,FALSE)</f>
        <v>1</v>
      </c>
      <c r="H88" s="4"/>
      <c r="I88" s="1">
        <f>COUNTIFS($C$1:C88,C88)</f>
        <v>8</v>
      </c>
    </row>
    <row r="89" spans="3:9" x14ac:dyDescent="0.25">
      <c r="C89" s="4">
        <f t="shared" si="5"/>
        <v>3</v>
      </c>
      <c r="D89" s="4" t="s">
        <v>392</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393</v>
      </c>
      <c r="E90" s="4" t="s">
        <v>368</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372</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376</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383</v>
      </c>
      <c r="E95" s="4" t="str">
        <f>IF(E85=0,"",E85)</f>
        <v/>
      </c>
      <c r="F95" s="7">
        <f>IF(IF(C95&lt;='Hoone üldandmed'!$B$3*1,TRUE,FALSE),C95,"")</f>
        <v>4</v>
      </c>
      <c r="G95" s="7" t="b">
        <f>IF(C95&lt;='Hoone üldandmed'!$B$3*1,TRUE,FALSE)</f>
        <v>1</v>
      </c>
      <c r="H95" s="4"/>
      <c r="I95" s="1">
        <f>COUNTIFS($C$1:C95,C95)</f>
        <v>5</v>
      </c>
    </row>
    <row r="96" spans="3:9" x14ac:dyDescent="0.25">
      <c r="C96" s="4">
        <f t="shared" si="5"/>
        <v>4</v>
      </c>
      <c r="D96" s="4" t="s">
        <v>386</v>
      </c>
      <c r="E96" s="4" t="s">
        <v>387</v>
      </c>
      <c r="F96" s="7">
        <f>IF(IF(C96&lt;='Hoone üldandmed'!$B$3*1,TRUE,FALSE),C96,"")</f>
        <v>4</v>
      </c>
      <c r="G96" s="7" t="b">
        <f>IF(C96&lt;='Hoone üldandmed'!$B$3*1,TRUE,FALSE)</f>
        <v>1</v>
      </c>
      <c r="H96" s="4"/>
      <c r="I96" s="1">
        <f>COUNTIFS($C$1:C96,C96)</f>
        <v>6</v>
      </c>
    </row>
    <row r="97" spans="3:9" x14ac:dyDescent="0.25">
      <c r="C97" s="4">
        <f t="shared" ref="C97:C106" si="6">C87+1</f>
        <v>4</v>
      </c>
      <c r="D97" s="4" t="s">
        <v>390</v>
      </c>
      <c r="E97" s="4" t="str">
        <f>IF(E87=0,"",E87)</f>
        <v/>
      </c>
      <c r="F97" s="7">
        <f>IF(IF(C97&lt;='Hoone üldandmed'!$B$3*1,TRUE,FALSE),C97,"")</f>
        <v>4</v>
      </c>
      <c r="G97" s="7" t="b">
        <f>IF(C97&lt;='Hoone üldandmed'!$B$3*1,TRUE,FALSE)</f>
        <v>1</v>
      </c>
      <c r="H97" s="4"/>
      <c r="I97" s="1">
        <f>COUNTIFS($C$1:C97,C97)</f>
        <v>7</v>
      </c>
    </row>
    <row r="98" spans="3:9" x14ac:dyDescent="0.25">
      <c r="C98" s="4">
        <f t="shared" si="6"/>
        <v>4</v>
      </c>
      <c r="D98" s="4" t="s">
        <v>391</v>
      </c>
      <c r="E98" s="4" t="str">
        <f>IF(E88=0,"",E88)</f>
        <v/>
      </c>
      <c r="F98" s="7">
        <f>IF(IF(C98&lt;='Hoone üldandmed'!$B$3*1,TRUE,FALSE),C98,"")</f>
        <v>4</v>
      </c>
      <c r="G98" s="7" t="b">
        <f>IF(C98&lt;='Hoone üldandmed'!$B$3*1,TRUE,FALSE)</f>
        <v>1</v>
      </c>
      <c r="H98" s="4"/>
      <c r="I98" s="1">
        <f>COUNTIFS($C$1:C98,C98)</f>
        <v>8</v>
      </c>
    </row>
    <row r="99" spans="3:9" x14ac:dyDescent="0.25">
      <c r="C99" s="4">
        <f t="shared" si="6"/>
        <v>4</v>
      </c>
      <c r="D99" s="4" t="s">
        <v>392</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393</v>
      </c>
      <c r="E100" s="4" t="s">
        <v>368</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372</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376</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379</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383</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386</v>
      </c>
      <c r="E106" s="4" t="s">
        <v>387</v>
      </c>
      <c r="F106" s="7">
        <f>IF(IF(C106&lt;='Hoone üldandmed'!$B$3*1,TRUE,FALSE),C106,"")</f>
        <v>5</v>
      </c>
      <c r="G106" s="7" t="b">
        <f>IF(C106&lt;='Hoone üldandmed'!$B$3*1,TRUE,FALSE)</f>
        <v>1</v>
      </c>
      <c r="H106" s="4"/>
      <c r="I106" s="1">
        <f>COUNTIFS($C$1:C106,C106)</f>
        <v>6</v>
      </c>
    </row>
    <row r="107" spans="3:9" x14ac:dyDescent="0.25">
      <c r="C107" s="4">
        <f t="shared" ref="C107:C116" si="7">C97+1</f>
        <v>5</v>
      </c>
      <c r="D107" s="4" t="s">
        <v>390</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391</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392</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393</v>
      </c>
      <c r="E110" s="4" t="s">
        <v>368</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25">
      <c r="C112" s="4">
        <f t="shared" si="7"/>
        <v>6</v>
      </c>
      <c r="D112" s="4" t="s">
        <v>372</v>
      </c>
      <c r="E112" s="4" t="str">
        <f>IF(E102=0,"",E102)</f>
        <v>ÜÜRITAV PIND</v>
      </c>
      <c r="F112" s="7">
        <f>IF(IF(C112&lt;='Hoone üldandmed'!$B$3*1,TRUE,FALSE),C112,"")</f>
        <v>6</v>
      </c>
      <c r="G112" s="7" t="b">
        <f>IF(C112&lt;='Hoone üldandmed'!$B$3*1,TRUE,FALSE)</f>
        <v>1</v>
      </c>
      <c r="H112" s="4"/>
      <c r="I112" s="1">
        <f>COUNTIFS($C$1:C112,C112)</f>
        <v>2</v>
      </c>
    </row>
    <row r="113" spans="3:9" x14ac:dyDescent="0.25">
      <c r="C113" s="4">
        <f t="shared" si="7"/>
        <v>6</v>
      </c>
      <c r="D113" s="4" t="s">
        <v>376</v>
      </c>
      <c r="E113" s="4" t="str">
        <f>IF(E103=0,"",E103)</f>
        <v>VERTIKAALSETE ÜHENDUSTEEDE PIND</v>
      </c>
      <c r="F113" s="7">
        <f>IF(IF(C113&lt;='Hoone üldandmed'!$B$3*1,TRUE,FALSE),C113,"")</f>
        <v>6</v>
      </c>
      <c r="G113" s="7" t="b">
        <f>IF(C113&lt;='Hoone üldandmed'!$B$3*1,TRUE,FALSE)</f>
        <v>1</v>
      </c>
      <c r="H113" s="4"/>
      <c r="I113" s="1">
        <f>COUNTIFS($C$1:C113,C113)</f>
        <v>3</v>
      </c>
    </row>
    <row r="114" spans="3:9" x14ac:dyDescent="0.25">
      <c r="C114" s="4">
        <f t="shared" si="7"/>
        <v>6</v>
      </c>
      <c r="D114" s="4" t="s">
        <v>379</v>
      </c>
      <c r="E114" s="4" t="str">
        <f>IF(E104=0,"",E104)</f>
        <v>TEHNOPIND</v>
      </c>
      <c r="F114" s="7">
        <f>IF(IF(C114&lt;='Hoone üldandmed'!$B$3*1,TRUE,FALSE),C114,"")</f>
        <v>6</v>
      </c>
      <c r="G114" s="7" t="b">
        <f>IF(C114&lt;='Hoone üldandmed'!$B$3*1,TRUE,FALSE)</f>
        <v>1</v>
      </c>
      <c r="H114" s="4"/>
      <c r="I114" s="1">
        <f>COUNTIFS($C$1:C114,C114)</f>
        <v>4</v>
      </c>
    </row>
    <row r="115" spans="3:9" x14ac:dyDescent="0.25">
      <c r="C115" s="4">
        <f t="shared" si="7"/>
        <v>6</v>
      </c>
      <c r="D115" s="4" t="s">
        <v>383</v>
      </c>
      <c r="E115" s="4" t="str">
        <f>IF(E105=0,"",E105)</f>
        <v/>
      </c>
      <c r="F115" s="7">
        <f>IF(IF(C115&lt;='Hoone üldandmed'!$B$3*1,TRUE,FALSE),C115,"")</f>
        <v>6</v>
      </c>
      <c r="G115" s="7" t="b">
        <f>IF(C115&lt;='Hoone üldandmed'!$B$3*1,TRUE,FALSE)</f>
        <v>1</v>
      </c>
      <c r="H115" s="4"/>
      <c r="I115" s="1">
        <f>COUNTIFS($C$1:C115,C115)</f>
        <v>5</v>
      </c>
    </row>
    <row r="116" spans="3:9" x14ac:dyDescent="0.25">
      <c r="C116" s="4">
        <f t="shared" si="7"/>
        <v>6</v>
      </c>
      <c r="D116" s="4" t="s">
        <v>386</v>
      </c>
      <c r="E116" s="4" t="s">
        <v>387</v>
      </c>
      <c r="F116" s="7">
        <f>IF(IF(C116&lt;='Hoone üldandmed'!$B$3*1,TRUE,FALSE),C116,"")</f>
        <v>6</v>
      </c>
      <c r="G116" s="7" t="b">
        <f>IF(C116&lt;='Hoone üldandmed'!$B$3*1,TRUE,FALSE)</f>
        <v>1</v>
      </c>
      <c r="H116" s="4"/>
      <c r="I116" s="1">
        <f>COUNTIFS($C$1:C116,C116)</f>
        <v>6</v>
      </c>
    </row>
    <row r="117" spans="3:9" x14ac:dyDescent="0.25">
      <c r="C117" s="4">
        <f t="shared" ref="C117:C126" si="8">C107+1</f>
        <v>6</v>
      </c>
      <c r="D117" s="4" t="s">
        <v>390</v>
      </c>
      <c r="E117" s="4" t="str">
        <f>IF(E107=0,"",E107)</f>
        <v/>
      </c>
      <c r="F117" s="7">
        <f>IF(IF(C117&lt;='Hoone üldandmed'!$B$3*1,TRUE,FALSE),C117,"")</f>
        <v>6</v>
      </c>
      <c r="G117" s="7" t="b">
        <f>IF(C117&lt;='Hoone üldandmed'!$B$3*1,TRUE,FALSE)</f>
        <v>1</v>
      </c>
      <c r="H117" s="4"/>
      <c r="I117" s="1">
        <f>COUNTIFS($C$1:C117,C117)</f>
        <v>7</v>
      </c>
    </row>
    <row r="118" spans="3:9" x14ac:dyDescent="0.25">
      <c r="C118" s="4">
        <f t="shared" si="8"/>
        <v>6</v>
      </c>
      <c r="D118" s="4" t="s">
        <v>391</v>
      </c>
      <c r="E118" s="4" t="str">
        <f>IF(E108=0,"",E108)</f>
        <v/>
      </c>
      <c r="F118" s="7">
        <f>IF(IF(C118&lt;='Hoone üldandmed'!$B$3*1,TRUE,FALSE),C118,"")</f>
        <v>6</v>
      </c>
      <c r="G118" s="7" t="b">
        <f>IF(C118&lt;='Hoone üldandmed'!$B$3*1,TRUE,FALSE)</f>
        <v>1</v>
      </c>
      <c r="H118" s="4"/>
      <c r="I118" s="1">
        <f>COUNTIFS($C$1:C118,C118)</f>
        <v>8</v>
      </c>
    </row>
    <row r="119" spans="3:9" x14ac:dyDescent="0.25">
      <c r="C119" s="4">
        <f t="shared" si="8"/>
        <v>6</v>
      </c>
      <c r="D119" s="4" t="s">
        <v>392</v>
      </c>
      <c r="E119" s="4" t="str">
        <f>IF(E109=0,"",E109)</f>
        <v>KORRUSE AVATUD NETOPIND</v>
      </c>
      <c r="F119" s="7">
        <f>IF(IF(C119&lt;='Hoone üldandmed'!$B$3*1,TRUE,FALSE),C119,"")</f>
        <v>6</v>
      </c>
      <c r="G119" s="7" t="b">
        <f>IF(C119&lt;='Hoone üldandmed'!$B$3*1,TRUE,FALSE)</f>
        <v>1</v>
      </c>
      <c r="H119" s="4"/>
      <c r="I119" s="1">
        <f>COUNTIFS($C$1:C119,C119)</f>
        <v>9</v>
      </c>
    </row>
    <row r="120" spans="3:9" x14ac:dyDescent="0.25">
      <c r="C120" s="4">
        <f t="shared" si="8"/>
        <v>6</v>
      </c>
      <c r="D120" s="4" t="s">
        <v>393</v>
      </c>
      <c r="E120" s="4" t="s">
        <v>368</v>
      </c>
      <c r="F120" s="7">
        <f>IF(IF(C120&lt;='Hoone üldandmed'!$B$3*1,TRUE,FALSE),C120,"")</f>
        <v>6</v>
      </c>
      <c r="G120" s="7" t="b">
        <f>IF(C120&lt;='Hoone üldandmed'!$B$3*1,TRUE,FALSE)</f>
        <v>1</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372</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376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383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386</v>
      </c>
      <c r="E126" s="4" t="s">
        <v>387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390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391</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392</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393</v>
      </c>
      <c r="E130" s="4" t="s">
        <v>368</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372</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376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383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386</v>
      </c>
      <c r="E136" s="4" t="s">
        <v>387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390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391</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392</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393</v>
      </c>
      <c r="E140" s="4" t="s">
        <v>368</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372</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376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383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386</v>
      </c>
      <c r="E146" s="4" t="s">
        <v>387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390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391</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392</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393</v>
      </c>
      <c r="E150" s="4" t="s">
        <v>368</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372</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376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383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386</v>
      </c>
      <c r="E156" s="4" t="s">
        <v>387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390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391</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392</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393</v>
      </c>
      <c r="E160" s="4" t="s">
        <v>368</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372</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376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383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386</v>
      </c>
      <c r="E166" s="4" t="s">
        <v>387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390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391</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392</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393</v>
      </c>
      <c r="E170" s="4" t="s">
        <v>368</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372</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376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383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386</v>
      </c>
      <c r="E176" s="4" t="s">
        <v>387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390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391</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392</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393</v>
      </c>
      <c r="E180" s="4" t="s">
        <v>368</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372</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376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383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386</v>
      </c>
      <c r="E186" s="4" t="s">
        <v>387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390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391</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392</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393</v>
      </c>
      <c r="E190" s="4" t="s">
        <v>368</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372</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376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383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386</v>
      </c>
      <c r="E196" s="4" t="s">
        <v>387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390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391</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392</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393</v>
      </c>
      <c r="E200" s="4" t="s">
        <v>368</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372</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376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383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386</v>
      </c>
      <c r="E206" s="4" t="s">
        <v>387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390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391</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392</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393</v>
      </c>
      <c r="E210" s="4" t="s">
        <v>368</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372</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376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383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386</v>
      </c>
      <c r="E216" s="4" t="s">
        <v>387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390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391</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392</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393</v>
      </c>
      <c r="E220" s="4" t="s">
        <v>368</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372</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376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383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386</v>
      </c>
      <c r="E226" s="4" t="s">
        <v>387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390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391</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392</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393</v>
      </c>
      <c r="E230" s="4" t="s">
        <v>368</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372</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376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383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386</v>
      </c>
      <c r="E236" s="4" t="s">
        <v>387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390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391</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392</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393</v>
      </c>
      <c r="E240" s="4" t="s">
        <v>368</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372</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376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383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386</v>
      </c>
      <c r="E246" s="4" t="s">
        <v>387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390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391</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392</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393</v>
      </c>
      <c r="E250" s="4" t="s">
        <v>368</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372</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376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383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386</v>
      </c>
      <c r="E256" s="4" t="s">
        <v>387</v>
      </c>
      <c r="F256" s="7" t="str">
        <f>IF(IF(C256&lt;='Hoone üldandmed'!$B$3*1,TRUE,FALSE),C256,"")</f>
        <v/>
      </c>
      <c r="G256" s="7" t="b">
        <f>IF(C256&lt;='Hoone üldandmed'!$B$3*1,TRUE,FALSE)</f>
        <v>0</v>
      </c>
      <c r="H256" s="4"/>
      <c r="I256" s="1">
        <f>COUNTIFS($C$1:C256,C256)</f>
        <v>6</v>
      </c>
    </row>
    <row r="257" spans="3:9" x14ac:dyDescent="0.25">
      <c r="C257" s="4">
        <f>C247+1</f>
        <v>20</v>
      </c>
      <c r="D257" s="4" t="s">
        <v>390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391</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392</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393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262</v>
      </c>
      <c r="B1" s="2" t="s">
        <v>87</v>
      </c>
    </row>
    <row r="2" spans="1:2" x14ac:dyDescent="0.25">
      <c r="A2" s="4" t="s">
        <v>257</v>
      </c>
      <c r="B2" s="4" t="s">
        <v>264</v>
      </c>
    </row>
    <row r="3" spans="1:2" x14ac:dyDescent="0.25">
      <c r="A3" s="4" t="s">
        <v>257</v>
      </c>
      <c r="B3" s="4" t="s">
        <v>258</v>
      </c>
    </row>
    <row r="4" spans="1:2" x14ac:dyDescent="0.25">
      <c r="A4" s="4" t="s">
        <v>257</v>
      </c>
      <c r="B4" s="4" t="s">
        <v>265</v>
      </c>
    </row>
    <row r="5" spans="1:2" x14ac:dyDescent="0.25">
      <c r="A5" s="4" t="s">
        <v>100</v>
      </c>
      <c r="B5" s="4" t="s">
        <v>266</v>
      </c>
    </row>
    <row r="6" spans="1:2" x14ac:dyDescent="0.25">
      <c r="A6" s="4" t="s">
        <v>100</v>
      </c>
      <c r="B6" s="4" t="s">
        <v>267</v>
      </c>
    </row>
    <row r="7" spans="1:2" x14ac:dyDescent="0.25">
      <c r="A7" s="4" t="s">
        <v>100</v>
      </c>
      <c r="B7" s="4" t="s">
        <v>268</v>
      </c>
    </row>
    <row r="8" spans="1:2" x14ac:dyDescent="0.25">
      <c r="A8" s="4" t="s">
        <v>100</v>
      </c>
      <c r="B8" s="4" t="s">
        <v>101</v>
      </c>
    </row>
    <row r="9" spans="1:2" x14ac:dyDescent="0.25">
      <c r="A9" s="4" t="s">
        <v>100</v>
      </c>
      <c r="B9" s="4" t="s">
        <v>269</v>
      </c>
    </row>
    <row r="10" spans="1:2" x14ac:dyDescent="0.25">
      <c r="A10" s="4" t="s">
        <v>100</v>
      </c>
      <c r="B10" s="4" t="s">
        <v>270</v>
      </c>
    </row>
    <row r="11" spans="1:2" x14ac:dyDescent="0.25">
      <c r="A11" s="4" t="s">
        <v>100</v>
      </c>
      <c r="B11" s="4" t="s">
        <v>271</v>
      </c>
    </row>
    <row r="12" spans="1:2" x14ac:dyDescent="0.25">
      <c r="A12" s="4" t="s">
        <v>100</v>
      </c>
      <c r="B12" s="4" t="s">
        <v>273</v>
      </c>
    </row>
    <row r="13" spans="1:2" x14ac:dyDescent="0.25">
      <c r="A13" s="4" t="s">
        <v>100</v>
      </c>
      <c r="B13" s="4" t="s">
        <v>274</v>
      </c>
    </row>
    <row r="14" spans="1:2" x14ac:dyDescent="0.25">
      <c r="A14" s="4" t="s">
        <v>100</v>
      </c>
      <c r="B14" s="4" t="s">
        <v>275</v>
      </c>
    </row>
    <row r="15" spans="1:2" x14ac:dyDescent="0.25">
      <c r="A15" s="4" t="s">
        <v>100</v>
      </c>
      <c r="B15" s="4" t="s">
        <v>276</v>
      </c>
    </row>
    <row r="16" spans="1:2" x14ac:dyDescent="0.25">
      <c r="A16" s="4" t="s">
        <v>100</v>
      </c>
      <c r="B16" s="4" t="s">
        <v>277</v>
      </c>
    </row>
    <row r="17" spans="1:2" x14ac:dyDescent="0.25">
      <c r="A17" s="4" t="s">
        <v>100</v>
      </c>
      <c r="B17" s="4" t="s">
        <v>278</v>
      </c>
    </row>
    <row r="18" spans="1:2" x14ac:dyDescent="0.25">
      <c r="A18" s="4" t="s">
        <v>100</v>
      </c>
      <c r="B18" s="4" t="s">
        <v>131</v>
      </c>
    </row>
    <row r="19" spans="1:2" x14ac:dyDescent="0.25">
      <c r="A19" s="4" t="s">
        <v>100</v>
      </c>
      <c r="B19" s="4" t="s">
        <v>155</v>
      </c>
    </row>
    <row r="20" spans="1:2" x14ac:dyDescent="0.25">
      <c r="A20" s="4" t="s">
        <v>100</v>
      </c>
      <c r="B20" s="4" t="s">
        <v>279</v>
      </c>
    </row>
    <row r="21" spans="1:2" x14ac:dyDescent="0.25">
      <c r="A21" s="4" t="s">
        <v>100</v>
      </c>
      <c r="B21" s="4" t="s">
        <v>280</v>
      </c>
    </row>
    <row r="22" spans="1:2" x14ac:dyDescent="0.25">
      <c r="A22" s="4" t="s">
        <v>100</v>
      </c>
      <c r="B22" s="4" t="s">
        <v>281</v>
      </c>
    </row>
    <row r="23" spans="1:2" x14ac:dyDescent="0.25">
      <c r="A23" s="4" t="s">
        <v>100</v>
      </c>
      <c r="B23" s="4" t="s">
        <v>190</v>
      </c>
    </row>
    <row r="24" spans="1:2" x14ac:dyDescent="0.25">
      <c r="A24" s="4" t="s">
        <v>100</v>
      </c>
      <c r="B24" s="4" t="s">
        <v>282</v>
      </c>
    </row>
    <row r="25" spans="1:2" x14ac:dyDescent="0.25">
      <c r="A25" s="4" t="s">
        <v>112</v>
      </c>
      <c r="B25" s="4" t="s">
        <v>166</v>
      </c>
    </row>
    <row r="26" spans="1:2" x14ac:dyDescent="0.25">
      <c r="A26" s="4" t="s">
        <v>112</v>
      </c>
      <c r="B26" s="4" t="s">
        <v>283</v>
      </c>
    </row>
    <row r="27" spans="1:2" x14ac:dyDescent="0.25">
      <c r="A27" s="4" t="s">
        <v>112</v>
      </c>
      <c r="B27" s="4" t="s">
        <v>113</v>
      </c>
    </row>
    <row r="28" spans="1:2" x14ac:dyDescent="0.25">
      <c r="A28" s="4" t="s">
        <v>96</v>
      </c>
      <c r="B28" s="4" t="s">
        <v>137</v>
      </c>
    </row>
    <row r="29" spans="1:2" x14ac:dyDescent="0.25">
      <c r="A29" s="4" t="s">
        <v>96</v>
      </c>
      <c r="B29" s="4" t="s">
        <v>104</v>
      </c>
    </row>
    <row r="30" spans="1:2" x14ac:dyDescent="0.25">
      <c r="A30" s="4" t="s">
        <v>96</v>
      </c>
      <c r="B30" s="4" t="s">
        <v>284</v>
      </c>
    </row>
    <row r="31" spans="1:2" x14ac:dyDescent="0.25">
      <c r="A31" s="4" t="s">
        <v>96</v>
      </c>
      <c r="B31" s="4" t="s">
        <v>286</v>
      </c>
    </row>
    <row r="32" spans="1:2" x14ac:dyDescent="0.25">
      <c r="A32" s="4" t="s">
        <v>96</v>
      </c>
      <c r="B32" s="4" t="s">
        <v>287</v>
      </c>
    </row>
    <row r="33" spans="1:2" x14ac:dyDescent="0.25">
      <c r="A33" s="4" t="s">
        <v>96</v>
      </c>
      <c r="B33" s="4" t="s">
        <v>289</v>
      </c>
    </row>
    <row r="34" spans="1:2" x14ac:dyDescent="0.25">
      <c r="A34" s="4" t="s">
        <v>96</v>
      </c>
      <c r="B34" s="4" t="s">
        <v>97</v>
      </c>
    </row>
    <row r="35" spans="1:2" x14ac:dyDescent="0.25">
      <c r="A35" s="4" t="s">
        <v>96</v>
      </c>
      <c r="B35" s="4" t="s">
        <v>158</v>
      </c>
    </row>
    <row r="36" spans="1:2" x14ac:dyDescent="0.25">
      <c r="A36" s="4" t="s">
        <v>96</v>
      </c>
      <c r="B36" s="4" t="s">
        <v>291</v>
      </c>
    </row>
    <row r="37" spans="1:2" x14ac:dyDescent="0.25">
      <c r="A37" s="4" t="s">
        <v>96</v>
      </c>
      <c r="B37" s="4" t="s">
        <v>300</v>
      </c>
    </row>
    <row r="38" spans="1:2" x14ac:dyDescent="0.25">
      <c r="A38" s="4" t="s">
        <v>96</v>
      </c>
      <c r="B38" s="4" t="s">
        <v>301</v>
      </c>
    </row>
    <row r="39" spans="1:2" x14ac:dyDescent="0.25">
      <c r="A39" s="4" t="s">
        <v>96</v>
      </c>
      <c r="B39" s="4" t="s">
        <v>303</v>
      </c>
    </row>
    <row r="40" spans="1:2" x14ac:dyDescent="0.25">
      <c r="A40" s="4" t="s">
        <v>96</v>
      </c>
      <c r="B40" s="4" t="s">
        <v>211</v>
      </c>
    </row>
    <row r="41" spans="1:2" x14ac:dyDescent="0.25">
      <c r="A41" s="4" t="s">
        <v>96</v>
      </c>
      <c r="B41" s="4" t="s">
        <v>306</v>
      </c>
    </row>
    <row r="42" spans="1:2" x14ac:dyDescent="0.25">
      <c r="A42" s="4" t="s">
        <v>96</v>
      </c>
      <c r="B42" s="4" t="s">
        <v>307</v>
      </c>
    </row>
    <row r="43" spans="1:2" x14ac:dyDescent="0.25">
      <c r="A43" s="4" t="s">
        <v>96</v>
      </c>
      <c r="B43" s="5" t="s">
        <v>309</v>
      </c>
    </row>
    <row r="44" spans="1:2" x14ac:dyDescent="0.25">
      <c r="A44" s="4" t="s">
        <v>96</v>
      </c>
      <c r="B44" s="4" t="s">
        <v>151</v>
      </c>
    </row>
    <row r="45" spans="1:2" x14ac:dyDescent="0.25">
      <c r="A45" s="4" t="s">
        <v>96</v>
      </c>
      <c r="B45" s="4" t="s">
        <v>310</v>
      </c>
    </row>
    <row r="46" spans="1:2" x14ac:dyDescent="0.25">
      <c r="A46" s="4" t="s">
        <v>96</v>
      </c>
      <c r="B46" s="4" t="s">
        <v>313</v>
      </c>
    </row>
    <row r="47" spans="1:2" x14ac:dyDescent="0.25">
      <c r="A47" s="4" t="s">
        <v>96</v>
      </c>
      <c r="B47" s="4" t="s">
        <v>314</v>
      </c>
    </row>
    <row r="48" spans="1:2" x14ac:dyDescent="0.25">
      <c r="A48" s="4" t="s">
        <v>96</v>
      </c>
      <c r="B48" s="4" t="s">
        <v>315</v>
      </c>
    </row>
    <row r="49" spans="1:2" x14ac:dyDescent="0.25">
      <c r="A49" s="4" t="s">
        <v>96</v>
      </c>
      <c r="B49" s="4" t="s">
        <v>317</v>
      </c>
    </row>
    <row r="50" spans="1:2" x14ac:dyDescent="0.25">
      <c r="A50" s="4" t="s">
        <v>96</v>
      </c>
      <c r="B50" s="4" t="s">
        <v>318</v>
      </c>
    </row>
    <row r="51" spans="1:2" x14ac:dyDescent="0.25">
      <c r="A51" s="4" t="s">
        <v>96</v>
      </c>
      <c r="B51" s="4" t="s">
        <v>109</v>
      </c>
    </row>
    <row r="52" spans="1:2" x14ac:dyDescent="0.25">
      <c r="A52" s="4" t="s">
        <v>96</v>
      </c>
      <c r="B52" s="4" t="s">
        <v>119</v>
      </c>
    </row>
    <row r="53" spans="1:2" x14ac:dyDescent="0.25">
      <c r="A53" s="4" t="s">
        <v>96</v>
      </c>
      <c r="B53" s="5" t="s">
        <v>319</v>
      </c>
    </row>
    <row r="54" spans="1:2" x14ac:dyDescent="0.25">
      <c r="A54" s="4" t="s">
        <v>96</v>
      </c>
      <c r="B54" s="4" t="s">
        <v>183</v>
      </c>
    </row>
    <row r="55" spans="1:2" x14ac:dyDescent="0.25">
      <c r="A55" s="4" t="s">
        <v>96</v>
      </c>
      <c r="B55" s="5" t="s">
        <v>321</v>
      </c>
    </row>
    <row r="56" spans="1:2" x14ac:dyDescent="0.25">
      <c r="A56" s="4" t="s">
        <v>96</v>
      </c>
      <c r="B56" s="4" t="s">
        <v>323</v>
      </c>
    </row>
    <row r="57" spans="1:2" x14ac:dyDescent="0.25">
      <c r="A57" s="4" t="s">
        <v>96</v>
      </c>
      <c r="B57" s="4" t="s">
        <v>324</v>
      </c>
    </row>
    <row r="58" spans="1:2" x14ac:dyDescent="0.25">
      <c r="A58" s="4" t="s">
        <v>96</v>
      </c>
      <c r="B58" s="4" t="s">
        <v>326</v>
      </c>
    </row>
    <row r="59" spans="1:2" x14ac:dyDescent="0.25">
      <c r="A59" s="4" t="s">
        <v>96</v>
      </c>
      <c r="B59" s="4" t="s">
        <v>327</v>
      </c>
    </row>
    <row r="60" spans="1:2" x14ac:dyDescent="0.25">
      <c r="A60" s="4" t="s">
        <v>96</v>
      </c>
      <c r="B60" s="4" t="s">
        <v>328</v>
      </c>
    </row>
    <row r="61" spans="1:2" x14ac:dyDescent="0.25">
      <c r="A61" s="4" t="s">
        <v>96</v>
      </c>
      <c r="B61" s="4" t="s">
        <v>330</v>
      </c>
    </row>
    <row r="62" spans="1:2" x14ac:dyDescent="0.25">
      <c r="A62" s="4" t="s">
        <v>96</v>
      </c>
      <c r="B62" s="4" t="s">
        <v>332</v>
      </c>
    </row>
    <row r="63" spans="1:2" x14ac:dyDescent="0.25">
      <c r="A63" s="4" t="s">
        <v>96</v>
      </c>
      <c r="B63" s="4" t="s">
        <v>334</v>
      </c>
    </row>
    <row r="64" spans="1:2" x14ac:dyDescent="0.25">
      <c r="A64" s="4" t="s">
        <v>96</v>
      </c>
      <c r="B64" s="4" t="s">
        <v>148</v>
      </c>
    </row>
    <row r="65" spans="1:2" x14ac:dyDescent="0.25">
      <c r="A65" s="4" t="s">
        <v>96</v>
      </c>
      <c r="B65" s="4" t="s">
        <v>335</v>
      </c>
    </row>
    <row r="66" spans="1:2" x14ac:dyDescent="0.25">
      <c r="A66" s="4" t="s">
        <v>96</v>
      </c>
      <c r="B66" s="4" t="s">
        <v>139</v>
      </c>
    </row>
    <row r="67" spans="1:2" x14ac:dyDescent="0.25">
      <c r="A67" s="4" t="s">
        <v>96</v>
      </c>
      <c r="B67" s="4" t="s">
        <v>337</v>
      </c>
    </row>
    <row r="68" spans="1:2" x14ac:dyDescent="0.25">
      <c r="A68" s="4" t="s">
        <v>96</v>
      </c>
      <c r="B68" s="4" t="s">
        <v>116</v>
      </c>
    </row>
    <row r="69" spans="1:2" x14ac:dyDescent="0.25">
      <c r="A69" s="4" t="s">
        <v>96</v>
      </c>
      <c r="B69" s="4" t="s">
        <v>233</v>
      </c>
    </row>
    <row r="70" spans="1:2" x14ac:dyDescent="0.25">
      <c r="A70" s="4" t="s">
        <v>96</v>
      </c>
      <c r="B70" s="4" t="s">
        <v>340</v>
      </c>
    </row>
    <row r="71" spans="1:2" x14ac:dyDescent="0.25">
      <c r="A71" s="4" t="s">
        <v>96</v>
      </c>
      <c r="B71" s="4" t="s">
        <v>341</v>
      </c>
    </row>
    <row r="72" spans="1:2" x14ac:dyDescent="0.25">
      <c r="A72" s="4" t="s">
        <v>96</v>
      </c>
      <c r="B72" s="4" t="s">
        <v>343</v>
      </c>
    </row>
    <row r="73" spans="1:2" x14ac:dyDescent="0.25">
      <c r="A73" s="4" t="s">
        <v>96</v>
      </c>
      <c r="B73" s="4" t="s">
        <v>125</v>
      </c>
    </row>
    <row r="74" spans="1:2" x14ac:dyDescent="0.25">
      <c r="A74" s="4" t="s">
        <v>96</v>
      </c>
      <c r="B74" s="4" t="s">
        <v>179</v>
      </c>
    </row>
    <row r="75" spans="1:2" x14ac:dyDescent="0.25">
      <c r="A75" s="4" t="s">
        <v>96</v>
      </c>
      <c r="B75" s="4" t="s">
        <v>345</v>
      </c>
    </row>
    <row r="76" spans="1:2" x14ac:dyDescent="0.25">
      <c r="A76" s="4" t="s">
        <v>96</v>
      </c>
      <c r="B76" s="4" t="s">
        <v>347</v>
      </c>
    </row>
    <row r="77" spans="1:2" x14ac:dyDescent="0.25">
      <c r="A77" s="4" t="s">
        <v>96</v>
      </c>
      <c r="B77" s="4" t="s">
        <v>348</v>
      </c>
    </row>
    <row r="78" spans="1:2" x14ac:dyDescent="0.25">
      <c r="A78" s="4" t="s">
        <v>96</v>
      </c>
      <c r="B78" s="4" t="s">
        <v>349</v>
      </c>
    </row>
    <row r="79" spans="1:2" x14ac:dyDescent="0.25">
      <c r="A79" s="4" t="s">
        <v>96</v>
      </c>
      <c r="B79" s="4" t="s">
        <v>351</v>
      </c>
    </row>
    <row r="80" spans="1:2" x14ac:dyDescent="0.25">
      <c r="A80" s="4" t="s">
        <v>96</v>
      </c>
      <c r="B80" s="4" t="s">
        <v>352</v>
      </c>
    </row>
    <row r="81" spans="1:2" x14ac:dyDescent="0.25">
      <c r="A81" s="4" t="s">
        <v>96</v>
      </c>
      <c r="B81" s="4" t="s">
        <v>354</v>
      </c>
    </row>
    <row r="82" spans="1:2" x14ac:dyDescent="0.25">
      <c r="A82" s="4" t="s">
        <v>96</v>
      </c>
      <c r="B82" s="4" t="s">
        <v>356</v>
      </c>
    </row>
    <row r="83" spans="1:2" x14ac:dyDescent="0.25">
      <c r="A83" s="4" t="s">
        <v>96</v>
      </c>
      <c r="B83" s="4" t="s">
        <v>357</v>
      </c>
    </row>
    <row r="84" spans="1:2" x14ac:dyDescent="0.25">
      <c r="A84" s="4" t="s">
        <v>96</v>
      </c>
      <c r="B84" s="4" t="s">
        <v>359</v>
      </c>
    </row>
    <row r="85" spans="1:2" x14ac:dyDescent="0.25">
      <c r="A85" s="4" t="s">
        <v>96</v>
      </c>
      <c r="B85" s="4" t="s">
        <v>360</v>
      </c>
    </row>
    <row r="86" spans="1:2" x14ac:dyDescent="0.25">
      <c r="A86" s="4" t="s">
        <v>96</v>
      </c>
      <c r="B86" s="4" t="s">
        <v>134</v>
      </c>
    </row>
    <row r="87" spans="1:2" x14ac:dyDescent="0.25">
      <c r="A87" s="4" t="s">
        <v>96</v>
      </c>
      <c r="B87" s="4" t="s">
        <v>361</v>
      </c>
    </row>
    <row r="88" spans="1:2" x14ac:dyDescent="0.25">
      <c r="A88" s="4" t="s">
        <v>96</v>
      </c>
      <c r="B88" s="4" t="s">
        <v>363</v>
      </c>
    </row>
    <row r="89" spans="1:2" x14ac:dyDescent="0.25">
      <c r="A89" s="4" t="s">
        <v>96</v>
      </c>
      <c r="B89" s="4" t="s">
        <v>364</v>
      </c>
    </row>
    <row r="90" spans="1:2" x14ac:dyDescent="0.25">
      <c r="A90" s="4" t="s">
        <v>96</v>
      </c>
      <c r="B90" s="4" t="s">
        <v>366</v>
      </c>
    </row>
    <row r="91" spans="1:2" x14ac:dyDescent="0.25">
      <c r="A91" s="4" t="s">
        <v>96</v>
      </c>
      <c r="B91" s="4" t="s">
        <v>122</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408</v>
      </c>
      <c r="B1" s="66" t="s">
        <v>409</v>
      </c>
      <c r="C1" s="66" t="s">
        <v>410</v>
      </c>
      <c r="D1" s="67" t="s">
        <v>411</v>
      </c>
      <c r="E1" s="66" t="s">
        <v>409</v>
      </c>
      <c r="F1" s="67" t="s">
        <v>412</v>
      </c>
      <c r="G1" s="66" t="s">
        <v>413</v>
      </c>
      <c r="H1" s="67" t="s">
        <v>414</v>
      </c>
    </row>
    <row r="2" spans="1:8" x14ac:dyDescent="0.25">
      <c r="A2" s="112">
        <v>1</v>
      </c>
      <c r="B2" s="113" t="s">
        <v>415</v>
      </c>
      <c r="C2" s="114" t="s">
        <v>416</v>
      </c>
      <c r="D2" s="68" t="s">
        <v>417</v>
      </c>
      <c r="E2" s="69" t="s">
        <v>418</v>
      </c>
      <c r="F2" s="70" t="s">
        <v>419</v>
      </c>
      <c r="G2" s="71" t="s">
        <v>420</v>
      </c>
      <c r="H2" s="72" t="s">
        <v>421</v>
      </c>
    </row>
    <row r="3" spans="1:8" x14ac:dyDescent="0.25">
      <c r="A3" s="112"/>
      <c r="B3" s="113"/>
      <c r="C3" s="114"/>
      <c r="D3" s="68" t="s">
        <v>422</v>
      </c>
      <c r="E3" s="69" t="s">
        <v>423</v>
      </c>
      <c r="F3" s="73" t="s">
        <v>419</v>
      </c>
      <c r="G3" s="74" t="s">
        <v>424</v>
      </c>
      <c r="H3" s="72" t="s">
        <v>425</v>
      </c>
    </row>
    <row r="4" spans="1:8" x14ac:dyDescent="0.25">
      <c r="A4" s="112"/>
      <c r="B4" s="113"/>
      <c r="C4" s="114"/>
      <c r="D4" s="68" t="s">
        <v>426</v>
      </c>
      <c r="E4" s="70" t="s">
        <v>427</v>
      </c>
      <c r="F4" s="70" t="s">
        <v>428</v>
      </c>
      <c r="G4" s="75">
        <v>25.1</v>
      </c>
      <c r="H4" s="72" t="s">
        <v>429</v>
      </c>
    </row>
    <row r="5" spans="1:8" x14ac:dyDescent="0.25">
      <c r="A5" s="112"/>
      <c r="B5" s="113"/>
      <c r="C5" s="114"/>
      <c r="D5" s="68" t="s">
        <v>430</v>
      </c>
      <c r="E5" s="70" t="s">
        <v>431</v>
      </c>
      <c r="F5" s="70" t="s">
        <v>428</v>
      </c>
      <c r="G5" s="75">
        <v>25.68</v>
      </c>
      <c r="H5" s="72" t="s">
        <v>432</v>
      </c>
    </row>
    <row r="6" spans="1:8" x14ac:dyDescent="0.25">
      <c r="A6" s="112"/>
      <c r="B6" s="113"/>
      <c r="C6" s="114"/>
      <c r="D6" s="68" t="s">
        <v>433</v>
      </c>
      <c r="E6" s="70" t="s">
        <v>431</v>
      </c>
      <c r="F6" s="70" t="s">
        <v>428</v>
      </c>
      <c r="G6" s="75">
        <v>14.5</v>
      </c>
      <c r="H6" s="72" t="s">
        <v>434</v>
      </c>
    </row>
    <row r="7" spans="1:8" x14ac:dyDescent="0.25">
      <c r="A7" s="112"/>
      <c r="B7" s="113"/>
      <c r="C7" s="114"/>
      <c r="D7" s="68" t="s">
        <v>435</v>
      </c>
      <c r="E7" s="70" t="s">
        <v>436</v>
      </c>
      <c r="F7" s="73" t="s">
        <v>437</v>
      </c>
      <c r="G7" s="75">
        <v>8000.1</v>
      </c>
      <c r="H7" s="72" t="s">
        <v>438</v>
      </c>
    </row>
    <row r="8" spans="1:8" x14ac:dyDescent="0.25">
      <c r="A8" s="112"/>
      <c r="B8" s="113"/>
      <c r="C8" s="114"/>
      <c r="D8" s="68" t="s">
        <v>439</v>
      </c>
      <c r="E8" s="70" t="s">
        <v>440</v>
      </c>
      <c r="F8" s="73" t="s">
        <v>437</v>
      </c>
      <c r="G8" s="75">
        <v>9220.7999999999993</v>
      </c>
      <c r="H8" s="72" t="s">
        <v>441</v>
      </c>
    </row>
    <row r="9" spans="1:8" x14ac:dyDescent="0.25">
      <c r="A9" s="112"/>
      <c r="B9" s="113"/>
      <c r="C9" s="114"/>
      <c r="D9" s="68" t="s">
        <v>442</v>
      </c>
      <c r="E9" s="70" t="s">
        <v>443</v>
      </c>
      <c r="F9" s="73" t="s">
        <v>437</v>
      </c>
      <c r="G9" s="75">
        <v>10284.799999999999</v>
      </c>
      <c r="H9" s="72" t="s">
        <v>444</v>
      </c>
    </row>
    <row r="10" spans="1:8" x14ac:dyDescent="0.25">
      <c r="A10" s="115">
        <v>2</v>
      </c>
      <c r="B10" s="116" t="s">
        <v>445</v>
      </c>
      <c r="C10" s="115" t="s">
        <v>446</v>
      </c>
      <c r="D10" s="76" t="s">
        <v>75</v>
      </c>
      <c r="E10" s="77" t="s">
        <v>447</v>
      </c>
      <c r="F10" s="77" t="s">
        <v>419</v>
      </c>
      <c r="G10" s="78" t="s">
        <v>448</v>
      </c>
      <c r="H10" s="79" t="s">
        <v>449</v>
      </c>
    </row>
    <row r="11" spans="1:8" x14ac:dyDescent="0.25">
      <c r="A11" s="115"/>
      <c r="B11" s="116"/>
      <c r="C11" s="115"/>
      <c r="D11" s="76" t="s">
        <v>450</v>
      </c>
      <c r="E11" s="80" t="s">
        <v>451</v>
      </c>
      <c r="F11" s="81" t="s">
        <v>452</v>
      </c>
      <c r="G11" s="78" t="b">
        <v>1</v>
      </c>
      <c r="H11" s="79" t="s">
        <v>453</v>
      </c>
    </row>
    <row r="12" spans="1:8" x14ac:dyDescent="0.25">
      <c r="A12" s="106">
        <v>3</v>
      </c>
      <c r="B12" s="107" t="s">
        <v>454</v>
      </c>
      <c r="C12" s="108" t="s">
        <v>455</v>
      </c>
      <c r="D12" s="82" t="s">
        <v>78</v>
      </c>
      <c r="E12" s="83" t="s">
        <v>456</v>
      </c>
      <c r="F12" s="83" t="s">
        <v>419</v>
      </c>
      <c r="G12" s="84" t="s">
        <v>457</v>
      </c>
      <c r="H12" s="85" t="s">
        <v>458</v>
      </c>
    </row>
    <row r="13" spans="1:8" x14ac:dyDescent="0.25">
      <c r="A13" s="106"/>
      <c r="B13" s="107"/>
      <c r="C13" s="108"/>
      <c r="D13" s="82" t="s">
        <v>76</v>
      </c>
      <c r="E13" s="86" t="s">
        <v>459</v>
      </c>
      <c r="F13" s="86" t="s">
        <v>419</v>
      </c>
      <c r="G13" s="87">
        <v>311</v>
      </c>
      <c r="H13" s="85" t="s">
        <v>460</v>
      </c>
    </row>
    <row r="14" spans="1:8" x14ac:dyDescent="0.25">
      <c r="A14" s="106"/>
      <c r="B14" s="107"/>
      <c r="C14" s="108"/>
      <c r="D14" s="82" t="s">
        <v>77</v>
      </c>
      <c r="E14" s="86" t="s">
        <v>461</v>
      </c>
      <c r="F14" s="86" t="s">
        <v>462</v>
      </c>
      <c r="G14" s="88" t="s">
        <v>96</v>
      </c>
      <c r="H14" s="85" t="s">
        <v>463</v>
      </c>
    </row>
    <row r="15" spans="1:8" x14ac:dyDescent="0.25">
      <c r="A15" s="106"/>
      <c r="B15" s="107"/>
      <c r="C15" s="108"/>
      <c r="D15" s="82" t="s">
        <v>79</v>
      </c>
      <c r="E15" s="85" t="s">
        <v>431</v>
      </c>
      <c r="F15" s="86" t="s">
        <v>419</v>
      </c>
      <c r="G15" s="88" t="s">
        <v>149</v>
      </c>
      <c r="H15" s="85" t="s">
        <v>464</v>
      </c>
    </row>
    <row r="16" spans="1:8" x14ac:dyDescent="0.25">
      <c r="A16" s="106"/>
      <c r="B16" s="107"/>
      <c r="C16" s="108"/>
      <c r="D16" s="82" t="s">
        <v>81</v>
      </c>
      <c r="E16" s="83" t="s">
        <v>443</v>
      </c>
      <c r="F16" s="83" t="s">
        <v>437</v>
      </c>
      <c r="G16" s="89">
        <v>34.1</v>
      </c>
      <c r="H16" s="82" t="s">
        <v>465</v>
      </c>
    </row>
    <row r="17" spans="1:8" x14ac:dyDescent="0.25">
      <c r="A17" s="106"/>
      <c r="B17" s="107"/>
      <c r="C17" s="108"/>
      <c r="D17" s="82" t="s">
        <v>80</v>
      </c>
      <c r="E17" s="85" t="s">
        <v>431</v>
      </c>
      <c r="F17" s="83" t="s">
        <v>437</v>
      </c>
      <c r="G17" s="89">
        <v>34.200000000000003</v>
      </c>
      <c r="H17" s="85" t="s">
        <v>466</v>
      </c>
    </row>
    <row r="18" spans="1:8" x14ac:dyDescent="0.25">
      <c r="A18" s="106"/>
      <c r="B18" s="107"/>
      <c r="C18" s="108"/>
      <c r="D18" s="82" t="s">
        <v>82</v>
      </c>
      <c r="E18" s="85" t="s">
        <v>431</v>
      </c>
      <c r="F18" s="83" t="s">
        <v>467</v>
      </c>
      <c r="G18" s="89" t="s">
        <v>468</v>
      </c>
      <c r="H18" s="85" t="s">
        <v>469</v>
      </c>
    </row>
    <row r="19" spans="1:8" x14ac:dyDescent="0.25">
      <c r="A19" s="109">
        <v>4</v>
      </c>
      <c r="B19" s="110" t="s">
        <v>470</v>
      </c>
      <c r="C19" s="111" t="s">
        <v>471</v>
      </c>
      <c r="D19" s="90" t="s">
        <v>417</v>
      </c>
      <c r="E19" s="79" t="s">
        <v>472</v>
      </c>
      <c r="F19" s="79" t="s">
        <v>419</v>
      </c>
      <c r="G19" s="91" t="s">
        <v>473</v>
      </c>
      <c r="H19" s="79" t="s">
        <v>474</v>
      </c>
    </row>
    <row r="20" spans="1:8" x14ac:dyDescent="0.25">
      <c r="A20" s="109"/>
      <c r="B20" s="110"/>
      <c r="C20" s="111"/>
      <c r="D20" s="90" t="s">
        <v>475</v>
      </c>
      <c r="E20" s="79" t="s">
        <v>476</v>
      </c>
      <c r="F20" s="79" t="s">
        <v>437</v>
      </c>
      <c r="G20" s="92">
        <v>12.1</v>
      </c>
      <c r="H20" s="79" t="s">
        <v>477</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478</v>
      </c>
      <c r="B1" s="93" t="s">
        <v>479</v>
      </c>
      <c r="C1" s="93" t="s">
        <v>480</v>
      </c>
      <c r="D1" s="94" t="s">
        <v>481</v>
      </c>
      <c r="E1" s="95"/>
    </row>
    <row r="2" spans="1:5" x14ac:dyDescent="0.25">
      <c r="A2" s="96" t="s">
        <v>96</v>
      </c>
      <c r="B2" s="96" t="s">
        <v>137</v>
      </c>
      <c r="C2" s="96" t="s">
        <v>110</v>
      </c>
      <c r="D2" s="97" t="s">
        <v>482</v>
      </c>
      <c r="E2" s="95"/>
    </row>
    <row r="3" spans="1:5" x14ac:dyDescent="0.25">
      <c r="A3" s="96" t="s">
        <v>96</v>
      </c>
      <c r="B3" s="96" t="s">
        <v>104</v>
      </c>
      <c r="C3" s="96" t="s">
        <v>105</v>
      </c>
      <c r="D3" s="97" t="s">
        <v>473</v>
      </c>
      <c r="E3" s="95"/>
    </row>
    <row r="4" spans="1:5" x14ac:dyDescent="0.25">
      <c r="A4" s="96" t="s">
        <v>96</v>
      </c>
      <c r="B4" s="96" t="s">
        <v>284</v>
      </c>
      <c r="C4" s="96" t="s">
        <v>285</v>
      </c>
      <c r="D4" s="97" t="s">
        <v>483</v>
      </c>
      <c r="E4" s="95"/>
    </row>
    <row r="5" spans="1:5" x14ac:dyDescent="0.25">
      <c r="A5" s="96" t="s">
        <v>96</v>
      </c>
      <c r="B5" s="96" t="s">
        <v>286</v>
      </c>
      <c r="C5" s="96" t="s">
        <v>180</v>
      </c>
      <c r="D5" s="97" t="s">
        <v>484</v>
      </c>
      <c r="E5" s="95"/>
    </row>
    <row r="6" spans="1:5" x14ac:dyDescent="0.25">
      <c r="A6" s="96" t="s">
        <v>96</v>
      </c>
      <c r="B6" s="96" t="s">
        <v>287</v>
      </c>
      <c r="C6" s="96" t="s">
        <v>288</v>
      </c>
      <c r="D6" s="97" t="s">
        <v>485</v>
      </c>
      <c r="E6" s="95"/>
    </row>
    <row r="7" spans="1:5" x14ac:dyDescent="0.25">
      <c r="A7" s="96" t="s">
        <v>96</v>
      </c>
      <c r="B7" s="96" t="s">
        <v>289</v>
      </c>
      <c r="C7" s="96" t="s">
        <v>290</v>
      </c>
      <c r="D7" s="97" t="s">
        <v>486</v>
      </c>
      <c r="E7" s="95"/>
    </row>
    <row r="8" spans="1:5" x14ac:dyDescent="0.25">
      <c r="A8" s="96" t="s">
        <v>96</v>
      </c>
      <c r="B8" s="96" t="s">
        <v>97</v>
      </c>
      <c r="C8" s="96" t="s">
        <v>285</v>
      </c>
      <c r="D8" s="97" t="s">
        <v>487</v>
      </c>
      <c r="E8" s="95"/>
    </row>
    <row r="9" spans="1:5" x14ac:dyDescent="0.25">
      <c r="A9" s="96" t="s">
        <v>96</v>
      </c>
      <c r="B9" s="96" t="s">
        <v>97</v>
      </c>
      <c r="C9" s="96" t="s">
        <v>98</v>
      </c>
      <c r="D9" s="97" t="s">
        <v>488</v>
      </c>
      <c r="E9" s="95"/>
    </row>
    <row r="10" spans="1:5" x14ac:dyDescent="0.25">
      <c r="A10" s="96" t="s">
        <v>96</v>
      </c>
      <c r="B10" s="96" t="s">
        <v>158</v>
      </c>
      <c r="C10" s="96" t="s">
        <v>110</v>
      </c>
      <c r="D10" s="97" t="s">
        <v>489</v>
      </c>
      <c r="E10" s="95"/>
    </row>
    <row r="11" spans="1:5" x14ac:dyDescent="0.25">
      <c r="A11" s="96" t="s">
        <v>96</v>
      </c>
      <c r="B11" s="96" t="s">
        <v>291</v>
      </c>
      <c r="C11" s="96" t="s">
        <v>292</v>
      </c>
      <c r="D11" s="97" t="s">
        <v>490</v>
      </c>
      <c r="E11" s="95"/>
    </row>
    <row r="12" spans="1:5" x14ac:dyDescent="0.25">
      <c r="A12" s="96" t="s">
        <v>96</v>
      </c>
      <c r="B12" s="96" t="s">
        <v>291</v>
      </c>
      <c r="C12" s="96" t="s">
        <v>293</v>
      </c>
      <c r="D12" s="97"/>
      <c r="E12" s="95"/>
    </row>
    <row r="13" spans="1:5" x14ac:dyDescent="0.25">
      <c r="A13" s="96" t="s">
        <v>96</v>
      </c>
      <c r="B13" s="96" t="s">
        <v>291</v>
      </c>
      <c r="C13" s="96" t="s">
        <v>294</v>
      </c>
      <c r="D13" s="97"/>
      <c r="E13" s="95"/>
    </row>
    <row r="14" spans="1:5" x14ac:dyDescent="0.25">
      <c r="A14" s="96" t="s">
        <v>96</v>
      </c>
      <c r="B14" s="96" t="s">
        <v>291</v>
      </c>
      <c r="C14" s="96" t="s">
        <v>295</v>
      </c>
      <c r="D14" s="97"/>
      <c r="E14" s="95"/>
    </row>
    <row r="15" spans="1:5" x14ac:dyDescent="0.25">
      <c r="A15" s="96" t="s">
        <v>96</v>
      </c>
      <c r="B15" s="96" t="s">
        <v>291</v>
      </c>
      <c r="C15" s="96" t="s">
        <v>296</v>
      </c>
      <c r="D15" s="97"/>
      <c r="E15" s="95"/>
    </row>
    <row r="16" spans="1:5" x14ac:dyDescent="0.25">
      <c r="A16" s="96" t="s">
        <v>96</v>
      </c>
      <c r="B16" s="96" t="s">
        <v>291</v>
      </c>
      <c r="C16" s="96" t="s">
        <v>297</v>
      </c>
      <c r="D16" s="97"/>
      <c r="E16" s="95"/>
    </row>
    <row r="17" spans="1:5" x14ac:dyDescent="0.25">
      <c r="A17" s="96" t="s">
        <v>96</v>
      </c>
      <c r="B17" s="96" t="s">
        <v>291</v>
      </c>
      <c r="C17" s="96" t="s">
        <v>298</v>
      </c>
      <c r="D17" s="97"/>
      <c r="E17" s="95"/>
    </row>
    <row r="18" spans="1:5" x14ac:dyDescent="0.25">
      <c r="A18" s="96" t="s">
        <v>96</v>
      </c>
      <c r="B18" s="96" t="s">
        <v>291</v>
      </c>
      <c r="C18" s="96" t="s">
        <v>299</v>
      </c>
      <c r="D18" s="97"/>
      <c r="E18" s="95"/>
    </row>
    <row r="19" spans="1:5" x14ac:dyDescent="0.25">
      <c r="A19" s="96" t="s">
        <v>96</v>
      </c>
      <c r="B19" s="96" t="s">
        <v>300</v>
      </c>
      <c r="C19" s="96" t="s">
        <v>290</v>
      </c>
      <c r="D19" s="97"/>
      <c r="E19" s="95"/>
    </row>
    <row r="20" spans="1:5" x14ac:dyDescent="0.25">
      <c r="A20" s="96" t="s">
        <v>96</v>
      </c>
      <c r="B20" s="96" t="s">
        <v>301</v>
      </c>
      <c r="C20" s="96" t="s">
        <v>302</v>
      </c>
      <c r="D20" s="97"/>
      <c r="E20" s="95"/>
    </row>
    <row r="21" spans="1:5" x14ac:dyDescent="0.25">
      <c r="A21" s="96" t="s">
        <v>96</v>
      </c>
      <c r="B21" s="96" t="s">
        <v>303</v>
      </c>
      <c r="C21" s="96" t="s">
        <v>304</v>
      </c>
      <c r="D21" s="97"/>
      <c r="E21" s="95"/>
    </row>
    <row r="22" spans="1:5" x14ac:dyDescent="0.25">
      <c r="A22" s="96" t="s">
        <v>96</v>
      </c>
      <c r="B22" s="96" t="s">
        <v>211</v>
      </c>
      <c r="C22" s="96" t="s">
        <v>305</v>
      </c>
      <c r="D22" s="97"/>
      <c r="E22" s="95"/>
    </row>
    <row r="23" spans="1:5" x14ac:dyDescent="0.25">
      <c r="A23" s="96" t="s">
        <v>96</v>
      </c>
      <c r="B23" s="96" t="s">
        <v>211</v>
      </c>
      <c r="C23" s="96" t="s">
        <v>98</v>
      </c>
      <c r="D23" s="97"/>
      <c r="E23" s="95"/>
    </row>
    <row r="24" spans="1:5" x14ac:dyDescent="0.25">
      <c r="A24" s="96" t="s">
        <v>96</v>
      </c>
      <c r="B24" s="96" t="s">
        <v>306</v>
      </c>
      <c r="C24" s="96" t="s">
        <v>98</v>
      </c>
      <c r="D24" s="97"/>
      <c r="E24" s="95"/>
    </row>
    <row r="25" spans="1:5" x14ac:dyDescent="0.25">
      <c r="A25" s="96" t="s">
        <v>96</v>
      </c>
      <c r="B25" s="96" t="s">
        <v>307</v>
      </c>
      <c r="C25" s="96" t="s">
        <v>308</v>
      </c>
      <c r="D25" s="97"/>
      <c r="E25" s="95"/>
    </row>
    <row r="26" spans="1:5" x14ac:dyDescent="0.25">
      <c r="A26" s="96" t="s">
        <v>96</v>
      </c>
      <c r="B26" s="96" t="s">
        <v>309</v>
      </c>
      <c r="C26" s="96" t="s">
        <v>290</v>
      </c>
      <c r="D26" s="97"/>
      <c r="E26" s="95"/>
    </row>
    <row r="27" spans="1:5" x14ac:dyDescent="0.25">
      <c r="A27" s="96" t="s">
        <v>96</v>
      </c>
      <c r="B27" s="96" t="s">
        <v>151</v>
      </c>
      <c r="C27" s="96" t="s">
        <v>149</v>
      </c>
      <c r="D27" s="97"/>
      <c r="E27" s="95"/>
    </row>
    <row r="28" spans="1:5" x14ac:dyDescent="0.25">
      <c r="A28" s="96" t="s">
        <v>96</v>
      </c>
      <c r="B28" s="96" t="s">
        <v>151</v>
      </c>
      <c r="C28" s="96" t="s">
        <v>218</v>
      </c>
      <c r="D28" s="97"/>
      <c r="E28" s="95"/>
    </row>
    <row r="29" spans="1:5" x14ac:dyDescent="0.25">
      <c r="A29" s="96" t="s">
        <v>96</v>
      </c>
      <c r="B29" s="96" t="s">
        <v>310</v>
      </c>
      <c r="C29" s="96" t="s">
        <v>98</v>
      </c>
      <c r="D29" s="97"/>
      <c r="E29" s="95"/>
    </row>
    <row r="30" spans="1:5" x14ac:dyDescent="0.25">
      <c r="A30" s="96" t="s">
        <v>96</v>
      </c>
      <c r="B30" s="96" t="s">
        <v>310</v>
      </c>
      <c r="C30" s="96" t="s">
        <v>311</v>
      </c>
      <c r="D30" s="97"/>
      <c r="E30" s="95"/>
    </row>
    <row r="31" spans="1:5" x14ac:dyDescent="0.25">
      <c r="A31" s="96" t="s">
        <v>96</v>
      </c>
      <c r="B31" s="96" t="s">
        <v>310</v>
      </c>
      <c r="C31" s="96" t="s">
        <v>312</v>
      </c>
      <c r="D31" s="97"/>
      <c r="E31" s="95"/>
    </row>
    <row r="32" spans="1:5" x14ac:dyDescent="0.25">
      <c r="A32" s="96" t="s">
        <v>96</v>
      </c>
      <c r="B32" s="96" t="s">
        <v>313</v>
      </c>
      <c r="C32" s="96" t="s">
        <v>98</v>
      </c>
      <c r="D32" s="97"/>
      <c r="E32" s="95"/>
    </row>
    <row r="33" spans="1:5" x14ac:dyDescent="0.25">
      <c r="A33" s="96" t="s">
        <v>96</v>
      </c>
      <c r="B33" s="96" t="s">
        <v>314</v>
      </c>
      <c r="C33" s="96" t="s">
        <v>299</v>
      </c>
      <c r="D33" s="97"/>
      <c r="E33" s="95"/>
    </row>
    <row r="34" spans="1:5" x14ac:dyDescent="0.25">
      <c r="A34" s="96" t="s">
        <v>96</v>
      </c>
      <c r="B34" s="96" t="s">
        <v>314</v>
      </c>
      <c r="C34" s="96" t="s">
        <v>290</v>
      </c>
      <c r="D34" s="97"/>
      <c r="E34" s="95"/>
    </row>
    <row r="35" spans="1:5" x14ac:dyDescent="0.25">
      <c r="A35" s="96" t="s">
        <v>96</v>
      </c>
      <c r="B35" s="96" t="s">
        <v>315</v>
      </c>
      <c r="C35" s="96" t="s">
        <v>316</v>
      </c>
      <c r="D35" s="97"/>
      <c r="E35" s="95"/>
    </row>
    <row r="36" spans="1:5" x14ac:dyDescent="0.25">
      <c r="A36" s="96" t="s">
        <v>96</v>
      </c>
      <c r="B36" s="96" t="s">
        <v>317</v>
      </c>
      <c r="C36" s="96" t="s">
        <v>290</v>
      </c>
      <c r="D36" s="97"/>
      <c r="E36" s="95"/>
    </row>
    <row r="37" spans="1:5" x14ac:dyDescent="0.25">
      <c r="A37" s="96" t="s">
        <v>96</v>
      </c>
      <c r="B37" s="96" t="s">
        <v>318</v>
      </c>
      <c r="C37" s="96" t="s">
        <v>149</v>
      </c>
      <c r="D37" s="97"/>
      <c r="E37" s="95"/>
    </row>
    <row r="38" spans="1:5" x14ac:dyDescent="0.25">
      <c r="A38" s="96" t="s">
        <v>96</v>
      </c>
      <c r="B38" s="96" t="s">
        <v>109</v>
      </c>
      <c r="C38" s="96" t="s">
        <v>110</v>
      </c>
      <c r="D38" s="97"/>
      <c r="E38" s="95"/>
    </row>
    <row r="39" spans="1:5" x14ac:dyDescent="0.25">
      <c r="A39" s="96" t="s">
        <v>96</v>
      </c>
      <c r="B39" s="96" t="s">
        <v>119</v>
      </c>
      <c r="C39" s="96" t="s">
        <v>120</v>
      </c>
      <c r="D39" s="97"/>
      <c r="E39" s="95"/>
    </row>
    <row r="40" spans="1:5" x14ac:dyDescent="0.25">
      <c r="A40" s="96" t="s">
        <v>96</v>
      </c>
      <c r="B40" s="96" t="s">
        <v>319</v>
      </c>
      <c r="C40" s="96" t="s">
        <v>184</v>
      </c>
      <c r="D40" s="97"/>
      <c r="E40" s="95"/>
    </row>
    <row r="41" spans="1:5" x14ac:dyDescent="0.25">
      <c r="A41" s="96" t="s">
        <v>96</v>
      </c>
      <c r="B41" s="96" t="s">
        <v>183</v>
      </c>
      <c r="C41" s="96" t="s">
        <v>320</v>
      </c>
      <c r="D41" s="97"/>
      <c r="E41" s="95"/>
    </row>
    <row r="42" spans="1:5" x14ac:dyDescent="0.25">
      <c r="A42" s="96" t="s">
        <v>96</v>
      </c>
      <c r="B42" s="96" t="s">
        <v>183</v>
      </c>
      <c r="C42" s="96" t="s">
        <v>184</v>
      </c>
      <c r="D42" s="97"/>
      <c r="E42" s="95"/>
    </row>
    <row r="43" spans="1:5" x14ac:dyDescent="0.25">
      <c r="A43" s="96" t="s">
        <v>96</v>
      </c>
      <c r="B43" s="96" t="s">
        <v>321</v>
      </c>
      <c r="C43" s="96" t="s">
        <v>322</v>
      </c>
      <c r="D43" s="97"/>
      <c r="E43" s="95"/>
    </row>
    <row r="44" spans="1:5" x14ac:dyDescent="0.25">
      <c r="A44" s="96" t="s">
        <v>96</v>
      </c>
      <c r="B44" s="96" t="s">
        <v>323</v>
      </c>
      <c r="C44" s="96" t="s">
        <v>290</v>
      </c>
      <c r="D44" s="97"/>
      <c r="E44" s="95"/>
    </row>
    <row r="45" spans="1:5" x14ac:dyDescent="0.25">
      <c r="A45" s="96" t="s">
        <v>96</v>
      </c>
      <c r="B45" s="96" t="s">
        <v>324</v>
      </c>
      <c r="C45" s="96" t="s">
        <v>325</v>
      </c>
      <c r="D45" s="97"/>
      <c r="E45" s="95"/>
    </row>
    <row r="46" spans="1:5" x14ac:dyDescent="0.25">
      <c r="A46" s="96" t="s">
        <v>96</v>
      </c>
      <c r="B46" s="96" t="s">
        <v>326</v>
      </c>
      <c r="C46" s="96" t="s">
        <v>290</v>
      </c>
      <c r="D46" s="97"/>
      <c r="E46" s="95"/>
    </row>
    <row r="47" spans="1:5" x14ac:dyDescent="0.25">
      <c r="A47" s="96" t="s">
        <v>96</v>
      </c>
      <c r="B47" s="96" t="s">
        <v>327</v>
      </c>
      <c r="C47" s="96" t="s">
        <v>290</v>
      </c>
      <c r="D47" s="97"/>
      <c r="E47" s="95"/>
    </row>
    <row r="48" spans="1:5" x14ac:dyDescent="0.25">
      <c r="A48" s="96" t="s">
        <v>96</v>
      </c>
      <c r="B48" s="96" t="s">
        <v>328</v>
      </c>
      <c r="C48" s="96" t="s">
        <v>329</v>
      </c>
      <c r="D48" s="97"/>
      <c r="E48" s="95"/>
    </row>
    <row r="49" spans="1:5" x14ac:dyDescent="0.25">
      <c r="A49" s="96" t="s">
        <v>96</v>
      </c>
      <c r="B49" s="96" t="s">
        <v>328</v>
      </c>
      <c r="C49" s="96" t="s">
        <v>312</v>
      </c>
      <c r="D49" s="97"/>
      <c r="E49" s="95"/>
    </row>
    <row r="50" spans="1:5" x14ac:dyDescent="0.25">
      <c r="A50" s="96" t="s">
        <v>96</v>
      </c>
      <c r="B50" s="96" t="s">
        <v>330</v>
      </c>
      <c r="C50" s="96" t="s">
        <v>331</v>
      </c>
      <c r="D50" s="97"/>
      <c r="E50" s="95"/>
    </row>
    <row r="51" spans="1:5" x14ac:dyDescent="0.25">
      <c r="A51" s="96" t="s">
        <v>96</v>
      </c>
      <c r="B51" s="96" t="s">
        <v>332</v>
      </c>
      <c r="C51" s="96" t="s">
        <v>333</v>
      </c>
      <c r="D51" s="97"/>
      <c r="E51" s="95"/>
    </row>
    <row r="52" spans="1:5" x14ac:dyDescent="0.25">
      <c r="A52" s="96" t="s">
        <v>96</v>
      </c>
      <c r="B52" s="96" t="s">
        <v>334</v>
      </c>
      <c r="C52" s="96" t="s">
        <v>135</v>
      </c>
      <c r="D52" s="97"/>
      <c r="E52" s="95"/>
    </row>
    <row r="53" spans="1:5" x14ac:dyDescent="0.25">
      <c r="A53" s="96" t="s">
        <v>96</v>
      </c>
      <c r="B53" s="96" t="s">
        <v>334</v>
      </c>
      <c r="C53" s="96" t="s">
        <v>110</v>
      </c>
      <c r="D53" s="97"/>
      <c r="E53" s="95"/>
    </row>
    <row r="54" spans="1:5" x14ac:dyDescent="0.25">
      <c r="A54" s="96" t="s">
        <v>96</v>
      </c>
      <c r="B54" s="96" t="s">
        <v>148</v>
      </c>
      <c r="C54" s="96" t="s">
        <v>149</v>
      </c>
      <c r="D54" s="97"/>
      <c r="E54" s="95"/>
    </row>
    <row r="55" spans="1:5" x14ac:dyDescent="0.25">
      <c r="A55" s="96" t="s">
        <v>96</v>
      </c>
      <c r="B55" s="96" t="s">
        <v>335</v>
      </c>
      <c r="C55" s="96" t="s">
        <v>336</v>
      </c>
      <c r="D55" s="97"/>
      <c r="E55" s="95"/>
    </row>
    <row r="56" spans="1:5" x14ac:dyDescent="0.25">
      <c r="A56" s="96" t="s">
        <v>96</v>
      </c>
      <c r="B56" s="96" t="s">
        <v>139</v>
      </c>
      <c r="C56" s="96" t="s">
        <v>218</v>
      </c>
      <c r="D56" s="97"/>
      <c r="E56" s="95"/>
    </row>
    <row r="57" spans="1:5" x14ac:dyDescent="0.25">
      <c r="A57" s="96" t="s">
        <v>96</v>
      </c>
      <c r="B57" s="96" t="s">
        <v>139</v>
      </c>
      <c r="C57" s="96" t="s">
        <v>140</v>
      </c>
      <c r="D57" s="97"/>
      <c r="E57" s="95"/>
    </row>
    <row r="58" spans="1:5" x14ac:dyDescent="0.25">
      <c r="A58" s="96" t="s">
        <v>96</v>
      </c>
      <c r="B58" s="96" t="s">
        <v>337</v>
      </c>
      <c r="C58" s="96" t="s">
        <v>302</v>
      </c>
      <c r="D58" s="97"/>
      <c r="E58" s="95"/>
    </row>
    <row r="59" spans="1:5" x14ac:dyDescent="0.25">
      <c r="A59" s="96" t="s">
        <v>96</v>
      </c>
      <c r="B59" s="96" t="s">
        <v>337</v>
      </c>
      <c r="C59" s="96" t="s">
        <v>338</v>
      </c>
      <c r="D59" s="97"/>
      <c r="E59" s="95"/>
    </row>
    <row r="60" spans="1:5" x14ac:dyDescent="0.25">
      <c r="A60" s="96" t="s">
        <v>96</v>
      </c>
      <c r="B60" s="96" t="s">
        <v>116</v>
      </c>
      <c r="C60" s="96" t="s">
        <v>117</v>
      </c>
      <c r="D60" s="97"/>
      <c r="E60" s="95"/>
    </row>
    <row r="61" spans="1:5" x14ac:dyDescent="0.25">
      <c r="A61" s="96" t="s">
        <v>96</v>
      </c>
      <c r="B61" s="96" t="s">
        <v>233</v>
      </c>
      <c r="C61" s="96" t="s">
        <v>339</v>
      </c>
      <c r="D61" s="97"/>
      <c r="E61" s="95"/>
    </row>
    <row r="62" spans="1:5" x14ac:dyDescent="0.25">
      <c r="A62" s="96" t="s">
        <v>96</v>
      </c>
      <c r="B62" s="96" t="s">
        <v>233</v>
      </c>
      <c r="C62" s="96" t="s">
        <v>234</v>
      </c>
      <c r="D62" s="97"/>
      <c r="E62" s="95"/>
    </row>
    <row r="63" spans="1:5" x14ac:dyDescent="0.25">
      <c r="A63" s="96" t="s">
        <v>96</v>
      </c>
      <c r="B63" s="96" t="s">
        <v>340</v>
      </c>
      <c r="C63" s="96" t="s">
        <v>338</v>
      </c>
      <c r="D63" s="97"/>
      <c r="E63" s="95"/>
    </row>
    <row r="64" spans="1:5" x14ac:dyDescent="0.25">
      <c r="A64" s="96" t="s">
        <v>96</v>
      </c>
      <c r="B64" s="96" t="s">
        <v>341</v>
      </c>
      <c r="C64" s="96" t="s">
        <v>342</v>
      </c>
      <c r="D64" s="97"/>
      <c r="E64" s="95"/>
    </row>
    <row r="65" spans="1:5" x14ac:dyDescent="0.25">
      <c r="A65" s="96" t="s">
        <v>96</v>
      </c>
      <c r="B65" s="96" t="s">
        <v>343</v>
      </c>
      <c r="C65" s="96" t="s">
        <v>98</v>
      </c>
      <c r="D65" s="97"/>
      <c r="E65" s="95"/>
    </row>
    <row r="66" spans="1:5" x14ac:dyDescent="0.25">
      <c r="A66" s="96" t="s">
        <v>96</v>
      </c>
      <c r="B66" s="96" t="s">
        <v>125</v>
      </c>
      <c r="C66" s="96" t="s">
        <v>126</v>
      </c>
      <c r="D66" s="97"/>
      <c r="E66" s="95"/>
    </row>
    <row r="67" spans="1:5" x14ac:dyDescent="0.25">
      <c r="A67" s="96" t="s">
        <v>96</v>
      </c>
      <c r="B67" s="96" t="s">
        <v>179</v>
      </c>
      <c r="C67" s="96" t="s">
        <v>344</v>
      </c>
      <c r="D67" s="97"/>
      <c r="E67" s="95"/>
    </row>
    <row r="68" spans="1:5" x14ac:dyDescent="0.25">
      <c r="A68" s="96" t="s">
        <v>96</v>
      </c>
      <c r="B68" s="96" t="s">
        <v>179</v>
      </c>
      <c r="C68" s="96" t="s">
        <v>180</v>
      </c>
      <c r="D68" s="97"/>
      <c r="E68" s="95"/>
    </row>
    <row r="69" spans="1:5" x14ac:dyDescent="0.25">
      <c r="A69" s="96" t="s">
        <v>96</v>
      </c>
      <c r="B69" s="96" t="s">
        <v>345</v>
      </c>
      <c r="C69" s="96" t="s">
        <v>346</v>
      </c>
      <c r="D69" s="97"/>
      <c r="E69" s="95"/>
    </row>
    <row r="70" spans="1:5" x14ac:dyDescent="0.25">
      <c r="A70" s="96" t="s">
        <v>96</v>
      </c>
      <c r="B70" s="96" t="s">
        <v>347</v>
      </c>
      <c r="C70" s="96" t="s">
        <v>218</v>
      </c>
      <c r="D70" s="97"/>
      <c r="E70" s="95"/>
    </row>
    <row r="71" spans="1:5" x14ac:dyDescent="0.25">
      <c r="A71" s="96" t="s">
        <v>96</v>
      </c>
      <c r="B71" s="96" t="s">
        <v>348</v>
      </c>
      <c r="C71" s="96" t="s">
        <v>105</v>
      </c>
      <c r="D71" s="97"/>
      <c r="E71" s="95"/>
    </row>
    <row r="72" spans="1:5" x14ac:dyDescent="0.25">
      <c r="A72" s="96" t="s">
        <v>96</v>
      </c>
      <c r="B72" s="96" t="s">
        <v>349</v>
      </c>
      <c r="C72" s="96" t="s">
        <v>350</v>
      </c>
      <c r="D72" s="97"/>
      <c r="E72" s="95"/>
    </row>
    <row r="73" spans="1:5" x14ac:dyDescent="0.25">
      <c r="A73" s="96" t="s">
        <v>96</v>
      </c>
      <c r="B73" s="96" t="s">
        <v>351</v>
      </c>
      <c r="C73" s="96" t="s">
        <v>218</v>
      </c>
      <c r="D73" s="97"/>
      <c r="E73" s="95"/>
    </row>
    <row r="74" spans="1:5" x14ac:dyDescent="0.25">
      <c r="A74" s="96" t="s">
        <v>96</v>
      </c>
      <c r="B74" s="96" t="s">
        <v>352</v>
      </c>
      <c r="C74" s="96" t="s">
        <v>353</v>
      </c>
      <c r="D74" s="97"/>
      <c r="E74" s="95"/>
    </row>
    <row r="75" spans="1:5" x14ac:dyDescent="0.25">
      <c r="A75" s="96" t="s">
        <v>96</v>
      </c>
      <c r="B75" s="96" t="s">
        <v>354</v>
      </c>
      <c r="C75" s="96" t="s">
        <v>355</v>
      </c>
      <c r="D75" s="97"/>
      <c r="E75" s="95"/>
    </row>
    <row r="76" spans="1:5" x14ac:dyDescent="0.25">
      <c r="A76" s="96" t="s">
        <v>96</v>
      </c>
      <c r="B76" s="96" t="s">
        <v>356</v>
      </c>
      <c r="C76" s="96" t="s">
        <v>338</v>
      </c>
      <c r="D76" s="97"/>
      <c r="E76" s="95"/>
    </row>
    <row r="77" spans="1:5" x14ac:dyDescent="0.25">
      <c r="A77" s="96" t="s">
        <v>96</v>
      </c>
      <c r="B77" s="96" t="s">
        <v>357</v>
      </c>
      <c r="C77" s="96" t="s">
        <v>358</v>
      </c>
      <c r="D77" s="97"/>
      <c r="E77" s="95"/>
    </row>
    <row r="78" spans="1:5" x14ac:dyDescent="0.25">
      <c r="A78" s="96" t="s">
        <v>96</v>
      </c>
      <c r="B78" s="96" t="s">
        <v>359</v>
      </c>
      <c r="C78" s="96" t="s">
        <v>338</v>
      </c>
      <c r="D78" s="97"/>
      <c r="E78" s="95"/>
    </row>
    <row r="79" spans="1:5" x14ac:dyDescent="0.25">
      <c r="A79" s="96" t="s">
        <v>96</v>
      </c>
      <c r="B79" s="96" t="s">
        <v>360</v>
      </c>
      <c r="C79" s="96" t="s">
        <v>114</v>
      </c>
      <c r="D79" s="97"/>
      <c r="E79" s="95"/>
    </row>
    <row r="80" spans="1:5" x14ac:dyDescent="0.25">
      <c r="A80" s="96" t="s">
        <v>96</v>
      </c>
      <c r="B80" s="96" t="s">
        <v>134</v>
      </c>
      <c r="C80" s="96" t="s">
        <v>135</v>
      </c>
      <c r="D80" s="97"/>
      <c r="E80" s="95"/>
    </row>
    <row r="81" spans="1:5" x14ac:dyDescent="0.25">
      <c r="A81" s="96" t="s">
        <v>96</v>
      </c>
      <c r="B81" s="96" t="s">
        <v>361</v>
      </c>
      <c r="C81" s="96" t="s">
        <v>362</v>
      </c>
      <c r="D81" s="97"/>
      <c r="E81" s="95"/>
    </row>
    <row r="82" spans="1:5" x14ac:dyDescent="0.25">
      <c r="A82" s="96" t="s">
        <v>96</v>
      </c>
      <c r="B82" s="96" t="s">
        <v>361</v>
      </c>
      <c r="C82" s="96" t="s">
        <v>329</v>
      </c>
      <c r="D82" s="97"/>
      <c r="E82" s="95"/>
    </row>
    <row r="83" spans="1:5" x14ac:dyDescent="0.25">
      <c r="A83" s="96" t="s">
        <v>96</v>
      </c>
      <c r="B83" s="96" t="s">
        <v>361</v>
      </c>
      <c r="C83" s="96" t="s">
        <v>290</v>
      </c>
      <c r="D83" s="97"/>
      <c r="E83" s="95"/>
    </row>
    <row r="84" spans="1:5" x14ac:dyDescent="0.25">
      <c r="A84" s="96" t="s">
        <v>96</v>
      </c>
      <c r="B84" s="96" t="s">
        <v>363</v>
      </c>
      <c r="C84" s="96" t="s">
        <v>350</v>
      </c>
      <c r="D84" s="97"/>
      <c r="E84" s="95"/>
    </row>
    <row r="85" spans="1:5" x14ac:dyDescent="0.25">
      <c r="A85" s="96" t="s">
        <v>96</v>
      </c>
      <c r="B85" s="96" t="s">
        <v>364</v>
      </c>
      <c r="C85" s="96" t="s">
        <v>365</v>
      </c>
      <c r="D85" s="97"/>
      <c r="E85" s="95"/>
    </row>
    <row r="86" spans="1:5" x14ac:dyDescent="0.25">
      <c r="A86" s="96" t="s">
        <v>96</v>
      </c>
      <c r="B86" s="96" t="s">
        <v>366</v>
      </c>
      <c r="C86" s="96" t="s">
        <v>367</v>
      </c>
      <c r="D86" s="97"/>
      <c r="E86" s="95"/>
    </row>
    <row r="87" spans="1:5" x14ac:dyDescent="0.25">
      <c r="A87" s="96" t="s">
        <v>96</v>
      </c>
      <c r="B87" s="96" t="s">
        <v>122</v>
      </c>
      <c r="C87" s="96" t="s">
        <v>123</v>
      </c>
      <c r="D87" s="97"/>
      <c r="E87" s="95"/>
    </row>
    <row r="88" spans="1:5" x14ac:dyDescent="0.25">
      <c r="A88" s="96" t="s">
        <v>112</v>
      </c>
      <c r="B88" s="96" t="s">
        <v>166</v>
      </c>
      <c r="C88" s="96" t="s">
        <v>114</v>
      </c>
      <c r="D88" s="97"/>
      <c r="E88" s="95"/>
    </row>
    <row r="89" spans="1:5" x14ac:dyDescent="0.25">
      <c r="A89" s="96" t="s">
        <v>112</v>
      </c>
      <c r="B89" s="96" t="s">
        <v>283</v>
      </c>
      <c r="C89" s="96" t="s">
        <v>114</v>
      </c>
      <c r="D89" s="97"/>
      <c r="E89" s="95"/>
    </row>
    <row r="90" spans="1:5" x14ac:dyDescent="0.25">
      <c r="A90" s="96" t="s">
        <v>112</v>
      </c>
      <c r="B90" s="96" t="s">
        <v>113</v>
      </c>
      <c r="C90" s="96" t="s">
        <v>114</v>
      </c>
      <c r="D90" s="97"/>
      <c r="E90" s="95"/>
    </row>
    <row r="91" spans="1:5" x14ac:dyDescent="0.25">
      <c r="A91" s="96" t="s">
        <v>100</v>
      </c>
      <c r="B91" s="96" t="s">
        <v>266</v>
      </c>
      <c r="C91" s="96" t="s">
        <v>102</v>
      </c>
      <c r="D91" s="97"/>
      <c r="E91" s="95"/>
    </row>
    <row r="92" spans="1:5" x14ac:dyDescent="0.25">
      <c r="A92" s="96" t="s">
        <v>100</v>
      </c>
      <c r="B92" s="96" t="s">
        <v>267</v>
      </c>
      <c r="C92" s="96" t="s">
        <v>156</v>
      </c>
      <c r="D92" s="97"/>
      <c r="E92" s="95"/>
    </row>
    <row r="93" spans="1:5" x14ac:dyDescent="0.25">
      <c r="A93" s="96" t="s">
        <v>100</v>
      </c>
      <c r="B93" s="96" t="s">
        <v>268</v>
      </c>
      <c r="C93" s="96" t="s">
        <v>156</v>
      </c>
      <c r="D93" s="97"/>
      <c r="E93" s="95"/>
    </row>
    <row r="94" spans="1:5" x14ac:dyDescent="0.25">
      <c r="A94" s="96" t="s">
        <v>100</v>
      </c>
      <c r="B94" s="96" t="s">
        <v>101</v>
      </c>
      <c r="C94" s="96" t="s">
        <v>102</v>
      </c>
      <c r="D94" s="97"/>
      <c r="E94" s="95"/>
    </row>
    <row r="95" spans="1:5" x14ac:dyDescent="0.25">
      <c r="A95" s="96" t="s">
        <v>100</v>
      </c>
      <c r="B95" s="96" t="s">
        <v>269</v>
      </c>
      <c r="C95" s="96" t="s">
        <v>156</v>
      </c>
      <c r="D95" s="97"/>
      <c r="E95" s="95"/>
    </row>
    <row r="96" spans="1:5" x14ac:dyDescent="0.25">
      <c r="A96" s="96" t="s">
        <v>100</v>
      </c>
      <c r="B96" s="96" t="s">
        <v>270</v>
      </c>
      <c r="C96" s="96" t="s">
        <v>102</v>
      </c>
      <c r="D96" s="97"/>
      <c r="E96" s="95"/>
    </row>
    <row r="97" spans="1:5" x14ac:dyDescent="0.25">
      <c r="A97" s="96" t="s">
        <v>100</v>
      </c>
      <c r="B97" s="96" t="s">
        <v>271</v>
      </c>
      <c r="C97" s="96" t="s">
        <v>272</v>
      </c>
      <c r="D97" s="97"/>
      <c r="E97" s="95"/>
    </row>
    <row r="98" spans="1:5" x14ac:dyDescent="0.25">
      <c r="A98" s="96" t="s">
        <v>100</v>
      </c>
      <c r="B98" s="96" t="s">
        <v>273</v>
      </c>
      <c r="C98" s="96" t="s">
        <v>156</v>
      </c>
      <c r="D98" s="97"/>
      <c r="E98" s="95"/>
    </row>
    <row r="99" spans="1:5" x14ac:dyDescent="0.25">
      <c r="A99" s="96" t="s">
        <v>100</v>
      </c>
      <c r="B99" s="96" t="s">
        <v>274</v>
      </c>
      <c r="C99" s="96" t="s">
        <v>156</v>
      </c>
      <c r="D99" s="97"/>
      <c r="E99" s="95"/>
    </row>
    <row r="100" spans="1:5" x14ac:dyDescent="0.25">
      <c r="A100" s="96" t="s">
        <v>100</v>
      </c>
      <c r="B100" s="96" t="s">
        <v>275</v>
      </c>
      <c r="C100" s="96" t="s">
        <v>272</v>
      </c>
      <c r="D100" s="97"/>
      <c r="E100" s="95"/>
    </row>
    <row r="101" spans="1:5" x14ac:dyDescent="0.25">
      <c r="A101" s="96" t="s">
        <v>100</v>
      </c>
      <c r="B101" s="96" t="s">
        <v>276</v>
      </c>
      <c r="C101" s="96" t="s">
        <v>102</v>
      </c>
      <c r="D101" s="97"/>
      <c r="E101" s="95"/>
    </row>
    <row r="102" spans="1:5" x14ac:dyDescent="0.25">
      <c r="A102" s="96" t="s">
        <v>100</v>
      </c>
      <c r="B102" s="96" t="s">
        <v>276</v>
      </c>
      <c r="C102" s="96" t="s">
        <v>272</v>
      </c>
      <c r="D102" s="97"/>
      <c r="E102" s="95"/>
    </row>
    <row r="103" spans="1:5" x14ac:dyDescent="0.25">
      <c r="A103" s="96" t="s">
        <v>100</v>
      </c>
      <c r="B103" s="96" t="s">
        <v>277</v>
      </c>
      <c r="C103" s="96" t="s">
        <v>102</v>
      </c>
      <c r="D103" s="97"/>
      <c r="E103" s="95"/>
    </row>
    <row r="104" spans="1:5" x14ac:dyDescent="0.25">
      <c r="A104" s="96" t="s">
        <v>100</v>
      </c>
      <c r="B104" s="96" t="s">
        <v>277</v>
      </c>
      <c r="C104" s="96" t="s">
        <v>272</v>
      </c>
      <c r="D104" s="97"/>
      <c r="E104" s="95"/>
    </row>
    <row r="105" spans="1:5" x14ac:dyDescent="0.25">
      <c r="A105" s="96" t="s">
        <v>100</v>
      </c>
      <c r="B105" s="96" t="s">
        <v>278</v>
      </c>
      <c r="C105" s="96" t="s">
        <v>156</v>
      </c>
      <c r="D105" s="97"/>
      <c r="E105" s="95"/>
    </row>
    <row r="106" spans="1:5" x14ac:dyDescent="0.25">
      <c r="A106" s="96" t="s">
        <v>100</v>
      </c>
      <c r="B106" s="96" t="s">
        <v>278</v>
      </c>
      <c r="C106" s="96" t="s">
        <v>272</v>
      </c>
      <c r="D106" s="97"/>
      <c r="E106" s="95"/>
    </row>
    <row r="107" spans="1:5" x14ac:dyDescent="0.25">
      <c r="A107" s="96" t="s">
        <v>100</v>
      </c>
      <c r="B107" s="96" t="s">
        <v>131</v>
      </c>
      <c r="C107" s="96" t="s">
        <v>102</v>
      </c>
      <c r="D107" s="97"/>
      <c r="E107" s="95"/>
    </row>
    <row r="108" spans="1:5" x14ac:dyDescent="0.25">
      <c r="A108" s="96" t="s">
        <v>100</v>
      </c>
      <c r="B108" s="96" t="s">
        <v>131</v>
      </c>
      <c r="C108" s="96" t="s">
        <v>272</v>
      </c>
      <c r="D108" s="97"/>
      <c r="E108" s="95"/>
    </row>
    <row r="109" spans="1:5" x14ac:dyDescent="0.25">
      <c r="A109" s="96" t="s">
        <v>100</v>
      </c>
      <c r="B109" s="96" t="s">
        <v>155</v>
      </c>
      <c r="C109" s="96" t="s">
        <v>156</v>
      </c>
      <c r="D109" s="97"/>
      <c r="E109" s="95"/>
    </row>
    <row r="110" spans="1:5" x14ac:dyDescent="0.25">
      <c r="A110" s="96" t="s">
        <v>100</v>
      </c>
      <c r="B110" s="96" t="s">
        <v>279</v>
      </c>
      <c r="C110" s="96" t="s">
        <v>156</v>
      </c>
      <c r="D110" s="97"/>
      <c r="E110" s="95"/>
    </row>
    <row r="111" spans="1:5" x14ac:dyDescent="0.25">
      <c r="A111" s="96" t="s">
        <v>100</v>
      </c>
      <c r="B111" s="96" t="s">
        <v>279</v>
      </c>
      <c r="C111" s="96" t="s">
        <v>272</v>
      </c>
      <c r="D111" s="97"/>
      <c r="E111" s="95"/>
    </row>
    <row r="112" spans="1:5" x14ac:dyDescent="0.25">
      <c r="A112" s="96" t="s">
        <v>100</v>
      </c>
      <c r="B112" s="96" t="s">
        <v>280</v>
      </c>
      <c r="C112" s="96" t="s">
        <v>102</v>
      </c>
      <c r="D112" s="97"/>
      <c r="E112" s="95"/>
    </row>
    <row r="113" spans="1:5" x14ac:dyDescent="0.25">
      <c r="A113" s="96" t="s">
        <v>100</v>
      </c>
      <c r="B113" s="96" t="s">
        <v>280</v>
      </c>
      <c r="C113" s="96" t="s">
        <v>272</v>
      </c>
      <c r="D113" s="97"/>
      <c r="E113" s="95"/>
    </row>
    <row r="114" spans="1:5" x14ac:dyDescent="0.25">
      <c r="A114" s="96" t="s">
        <v>100</v>
      </c>
      <c r="B114" s="96" t="s">
        <v>281</v>
      </c>
      <c r="C114" s="96" t="s">
        <v>156</v>
      </c>
      <c r="D114" s="97"/>
      <c r="E114" s="95"/>
    </row>
    <row r="115" spans="1:5" x14ac:dyDescent="0.25">
      <c r="A115" s="96" t="s">
        <v>100</v>
      </c>
      <c r="B115" s="96" t="s">
        <v>190</v>
      </c>
      <c r="C115" s="96" t="s">
        <v>191</v>
      </c>
      <c r="D115" s="97"/>
      <c r="E115" s="95"/>
    </row>
    <row r="116" spans="1:5" x14ac:dyDescent="0.25">
      <c r="A116" s="96" t="s">
        <v>100</v>
      </c>
      <c r="B116" s="96" t="s">
        <v>282</v>
      </c>
      <c r="C116" s="96" t="s">
        <v>191</v>
      </c>
      <c r="D116" s="97"/>
      <c r="E116" s="95"/>
    </row>
    <row r="117" spans="1:5" x14ac:dyDescent="0.25">
      <c r="A117" s="96" t="s">
        <v>257</v>
      </c>
      <c r="B117" s="96" t="s">
        <v>264</v>
      </c>
      <c r="C117" s="96" t="s">
        <v>259</v>
      </c>
      <c r="D117" s="97"/>
      <c r="E117" s="95"/>
    </row>
    <row r="118" spans="1:5" x14ac:dyDescent="0.25">
      <c r="A118" s="96" t="s">
        <v>257</v>
      </c>
      <c r="B118" s="96" t="s">
        <v>258</v>
      </c>
      <c r="C118" s="96" t="s">
        <v>259</v>
      </c>
      <c r="D118" s="97"/>
      <c r="E118" s="95"/>
    </row>
    <row r="119" spans="1:5" x14ac:dyDescent="0.25">
      <c r="A119" s="96" t="s">
        <v>257</v>
      </c>
      <c r="B119" s="96" t="s">
        <v>265</v>
      </c>
      <c r="C119" s="96" t="s">
        <v>259</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5F25KTUSNP4X-205032580-157021</_dlc_DocId>
    <_dlc_DocIdUrl xmlns="d65e48b5-f38d-431e-9b4f-47403bf4583f">
      <Url>https://rkas.sharepoint.com/Kliendisuhted/_layouts/15/DocIdRedir.aspx?ID=5F25KTUSNP4X-205032580-157021</Url>
      <Description>5F25KTUSNP4X-205032580-157021</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CF5128F3-361F-42E9-BF14-7B6F49ECD891}">
  <ds:schemaRefs>
    <ds:schemaRef ds:uri="http://schemas.microsoft.com/sharepoint/event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1D2DA886-546E-4B84-8074-4FF1E7B91C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Lisbeth Mikson</cp:lastModifiedBy>
  <cp:revision/>
  <dcterms:created xsi:type="dcterms:W3CDTF">2014-12-29T14:35:11Z</dcterms:created>
  <dcterms:modified xsi:type="dcterms:W3CDTF">2024-07-16T11:39:36Z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8f819411-293e-4c73-a040-32ca78ada2ac</vt:lpwstr>
  </property>
</Properties>
</file>